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8880" windowHeight="28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<sst xmlns="http://schemas.openxmlformats.org/spreadsheetml/2006/main" count="49" uniqueCount="46">
  <si>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Расчет площади стекла прямоугольного аквариума</t>
  </si>
  <si>
    <t>4 мм</t>
  </si>
  <si>
    <t>6 мм</t>
  </si>
  <si>
    <t>5 мм</t>
  </si>
  <si>
    <t>8 мм</t>
  </si>
  <si>
    <t>10 мм</t>
  </si>
  <si>
    <t>12 мм</t>
  </si>
  <si>
    <t>15 мм</t>
  </si>
  <si>
    <t>19 мм</t>
  </si>
  <si>
    <t>литраж</t>
  </si>
  <si>
    <t>S м2</t>
  </si>
  <si>
    <t>Цена стекла Б\О</t>
  </si>
  <si>
    <t>дл.аквариума</t>
  </si>
  <si>
    <t xml:space="preserve">ш.аквариума </t>
  </si>
  <si>
    <r>
      <t>Н по стекл</t>
    </r>
    <r>
      <rPr>
        <b/>
        <sz val="12"/>
        <rFont val="Arial"/>
        <family val="2"/>
      </rPr>
      <t>у</t>
    </r>
  </si>
  <si>
    <t>т. стекла</t>
  </si>
  <si>
    <t>ЦЕНА С. С ОБР.</t>
  </si>
  <si>
    <t>Окончательная цена</t>
  </si>
  <si>
    <t>Н по ст.</t>
  </si>
  <si>
    <t xml:space="preserve">L-акв </t>
  </si>
  <si>
    <t>ЦЕНА ОБР.</t>
  </si>
  <si>
    <t>Покрывные</t>
  </si>
  <si>
    <t>вес аква.</t>
  </si>
  <si>
    <t>Цена кр Т5</t>
  </si>
  <si>
    <t>ш.аква</t>
  </si>
  <si>
    <t xml:space="preserve">Sм </t>
  </si>
  <si>
    <t>редактирование</t>
  </si>
  <si>
    <t>ц  подст.ЛДСП</t>
  </si>
  <si>
    <t>ред</t>
  </si>
  <si>
    <t>ц подст.мдф шп.</t>
  </si>
  <si>
    <t>Цена оклейки</t>
  </si>
  <si>
    <t>сварная подставка</t>
  </si>
  <si>
    <t>Дополнительный светильник с лампами Т5 = 4500 руб</t>
  </si>
  <si>
    <r>
      <t>Цена кр.</t>
    </r>
    <r>
      <rPr>
        <b/>
        <sz val="10"/>
        <rFont val="Arial"/>
        <family val="2"/>
      </rPr>
      <t>Т8</t>
    </r>
  </si>
  <si>
    <t xml:space="preserve"> </t>
  </si>
  <si>
    <t>цены на стекло и обр</t>
  </si>
  <si>
    <t>Цена банки</t>
  </si>
  <si>
    <t>Sшп</t>
  </si>
  <si>
    <t>толщ. ст</t>
  </si>
  <si>
    <t xml:space="preserve">  Крышка по определению не может быть дешевле 4000 руб</t>
  </si>
  <si>
    <t xml:space="preserve">  Дополнительный светильник под лампы Т8 = 3500  руб                                                  </t>
  </si>
  <si>
    <t>расчет оптивайта от 10 до 19 мм с дном из обычного стекла</t>
  </si>
  <si>
    <t xml:space="preserve">Сварная конструкция  расчитана из профиля труба 40*25*2 мм., с нижней и верхней фанерой тощиной 9 мм.,окраской (с наценкой за проект сварки под отделку )                                           </t>
  </si>
  <si>
    <t xml:space="preserve">до </t>
  </si>
  <si>
    <r>
      <t xml:space="preserve">Расчет стандартного  прямоугольного аквариума   2019  </t>
    </r>
    <r>
      <rPr>
        <b/>
        <sz val="12"/>
        <color indexed="10"/>
        <rFont val="Arial"/>
        <family val="2"/>
      </rPr>
      <t xml:space="preserve"> </t>
    </r>
  </si>
  <si>
    <t xml:space="preserve">выс.подст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</si>
</sst>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&quot;р.&quot;"/>
    <numFmt numFmtId="189" formatCode="0.0"/>
    <numFmt numFmtId="190" formatCode="#,##0&quot;р.&quot;"/>
    <numFmt numFmtId="191" formatCode="[$-FC19]d\ mmmm\ yyyy\ &quot;г.&quot;"/>
    <numFmt numFmtId="192" formatCode="#,##0.0"/>
    <numFmt numFmtId="193" formatCode="_(* #,##0.000_);_(* \(#,##0.0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12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22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 tint="-0.1499900072813034"/>
      <name val="Arial"/>
      <family val="2"/>
    </font>
    <font>
      <sz val="10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3C9F4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rgb="FF0070C0"/>
      </left>
      <right>
        <color indexed="63"/>
      </right>
      <top style="thick">
        <color rgb="FF0070C0"/>
      </top>
      <bottom style="medium"/>
    </border>
    <border>
      <left style="thick">
        <color rgb="FF0070C0"/>
      </left>
      <right>
        <color indexed="63"/>
      </right>
      <top style="medium"/>
      <bottom style="medium"/>
    </border>
    <border>
      <left>
        <color indexed="63"/>
      </left>
      <right style="thick">
        <color rgb="FF0070C0"/>
      </right>
      <top style="thick">
        <color rgb="FF0070C0"/>
      </top>
      <bottom style="medium"/>
    </border>
    <border>
      <left>
        <color indexed="63"/>
      </left>
      <right style="thick">
        <color rgb="FF0070C0"/>
      </right>
      <top style="medium"/>
      <bottom style="medium"/>
    </border>
    <border>
      <left style="thick">
        <color rgb="FF0070C0"/>
      </left>
      <right style="thick">
        <color rgb="FF0070C0"/>
      </right>
      <top style="thick">
        <color rgb="FF0070C0"/>
      </top>
      <bottom style="medium"/>
    </border>
    <border>
      <left style="thick">
        <color rgb="FF0070C0"/>
      </left>
      <right style="thick">
        <color rgb="FF0070C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0070C0"/>
      </left>
      <right>
        <color indexed="63"/>
      </right>
      <top style="thin">
        <color theme="9" tint="-0.24997000396251678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>
        <color theme="9" tint="-0.24997000396251678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FF0000"/>
      </left>
      <right style="thin"/>
      <top style="thin">
        <color rgb="FFFF0000"/>
      </top>
      <bottom style="medium"/>
    </border>
    <border>
      <left style="thin">
        <color rgb="FFFF0000"/>
      </left>
      <right style="thin"/>
      <top style="medium"/>
      <bottom style="medium"/>
    </border>
    <border>
      <left style="medium">
        <color rgb="FFFF0000"/>
      </left>
      <right style="thin">
        <color rgb="FFFF0000"/>
      </right>
      <top style="medium"/>
      <bottom style="medium"/>
    </border>
    <border>
      <left style="medium">
        <color rgb="FFFF0000"/>
      </left>
      <right style="thin">
        <color rgb="FFFF0000"/>
      </right>
      <top style="medium"/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 style="thin"/>
    </border>
    <border>
      <left style="medium">
        <color rgb="FFFF0000"/>
      </left>
      <right style="thin">
        <color rgb="FFFF0000"/>
      </right>
      <top style="thin"/>
      <bottom style="thin"/>
    </border>
    <border>
      <left style="medium">
        <color rgb="FFFF0000"/>
      </left>
      <right style="thin">
        <color rgb="FFFF0000"/>
      </right>
      <top style="thin"/>
      <bottom style="thin">
        <color rgb="FFFF0000"/>
      </bottom>
    </border>
    <border>
      <left style="medium">
        <color rgb="FFFF0000"/>
      </left>
      <right style="thin">
        <color rgb="FFFF0000"/>
      </right>
      <top style="thin"/>
      <bottom style="medium">
        <color rgb="FFFF0000"/>
      </bottom>
    </border>
    <border>
      <left style="thin">
        <color rgb="FFFF0000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theme="9" tint="-0.24997000396251678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medium"/>
      <bottom>
        <color indexed="63"/>
      </bottom>
    </border>
    <border>
      <left style="thick">
        <color rgb="FF0070C0"/>
      </left>
      <right style="thick">
        <color rgb="FF0070C0"/>
      </right>
      <top style="medium"/>
      <bottom>
        <color indexed="63"/>
      </bottom>
    </border>
    <border>
      <left>
        <color indexed="63"/>
      </left>
      <right style="thick">
        <color rgb="FF0070C0"/>
      </right>
      <top style="medium"/>
      <bottom>
        <color indexed="63"/>
      </bottom>
    </border>
    <border>
      <left style="thick">
        <color rgb="FF00B050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>
        <color indexed="63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medium">
        <color rgb="FFFF0000"/>
      </left>
      <right style="medium"/>
      <top style="medium">
        <color rgb="FFFF0000"/>
      </top>
      <bottom>
        <color indexed="63"/>
      </bottom>
    </border>
    <border>
      <left style="medium"/>
      <right style="medium">
        <color rgb="FFFF0000"/>
      </right>
      <top style="medium">
        <color rgb="FFFF0000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2" fillId="0" borderId="0" xfId="0" applyNumberFormat="1" applyFont="1" applyAlignment="1" applyProtection="1">
      <alignment/>
      <protection hidden="1"/>
    </xf>
    <xf numFmtId="188" fontId="0" fillId="0" borderId="17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8" fontId="1" fillId="0" borderId="16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188" fontId="6" fillId="0" borderId="0" xfId="0" applyNumberFormat="1" applyFont="1" applyAlignment="1" applyProtection="1">
      <alignment/>
      <protection hidden="1"/>
    </xf>
    <xf numFmtId="189" fontId="0" fillId="0" borderId="0" xfId="0" applyNumberFormat="1" applyAlignment="1">
      <alignment/>
    </xf>
    <xf numFmtId="189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89" fontId="0" fillId="0" borderId="0" xfId="0" applyNumberFormat="1" applyBorder="1" applyAlignment="1">
      <alignment/>
    </xf>
    <xf numFmtId="18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88" fontId="2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hidden="1"/>
    </xf>
    <xf numFmtId="188" fontId="0" fillId="0" borderId="0" xfId="0" applyNumberFormat="1" applyFont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189" fontId="0" fillId="34" borderId="22" xfId="0" applyNumberFormat="1" applyFill="1" applyBorder="1" applyAlignment="1" applyProtection="1">
      <alignment horizontal="center"/>
      <protection hidden="1"/>
    </xf>
    <xf numFmtId="188" fontId="3" fillId="34" borderId="22" xfId="0" applyNumberFormat="1" applyFont="1" applyFill="1" applyBorder="1" applyAlignment="1" applyProtection="1">
      <alignment horizontal="center"/>
      <protection hidden="1"/>
    </xf>
    <xf numFmtId="190" fontId="3" fillId="34" borderId="22" xfId="0" applyNumberFormat="1" applyFont="1" applyFill="1" applyBorder="1" applyAlignment="1" applyProtection="1">
      <alignment horizontal="center"/>
      <protection hidden="1"/>
    </xf>
    <xf numFmtId="189" fontId="0" fillId="34" borderId="23" xfId="0" applyNumberFormat="1" applyFill="1" applyBorder="1" applyAlignment="1" applyProtection="1">
      <alignment horizontal="center"/>
      <protection hidden="1"/>
    </xf>
    <xf numFmtId="188" fontId="3" fillId="34" borderId="23" xfId="0" applyNumberFormat="1" applyFont="1" applyFill="1" applyBorder="1" applyAlignment="1" applyProtection="1">
      <alignment horizontal="center"/>
      <protection hidden="1"/>
    </xf>
    <xf numFmtId="190" fontId="3" fillId="34" borderId="23" xfId="0" applyNumberFormat="1" applyFont="1" applyFill="1" applyBorder="1" applyAlignment="1" applyProtection="1">
      <alignment horizontal="center"/>
      <protection hidden="1"/>
    </xf>
    <xf numFmtId="0" fontId="0" fillId="35" borderId="0" xfId="0" applyFill="1" applyAlignment="1">
      <alignment/>
    </xf>
    <xf numFmtId="188" fontId="3" fillId="34" borderId="24" xfId="0" applyNumberFormat="1" applyFont="1" applyFill="1" applyBorder="1" applyAlignment="1" applyProtection="1">
      <alignment horizontal="center"/>
      <protection hidden="1"/>
    </xf>
    <xf numFmtId="188" fontId="3" fillId="34" borderId="25" xfId="0" applyNumberFormat="1" applyFont="1" applyFill="1" applyBorder="1" applyAlignment="1" applyProtection="1">
      <alignment horizontal="center"/>
      <protection hidden="1"/>
    </xf>
    <xf numFmtId="189" fontId="7" fillId="34" borderId="26" xfId="0" applyNumberFormat="1" applyFont="1" applyFill="1" applyBorder="1" applyAlignment="1" applyProtection="1">
      <alignment horizontal="center"/>
      <protection hidden="1"/>
    </xf>
    <xf numFmtId="189" fontId="7" fillId="34" borderId="27" xfId="0" applyNumberFormat="1" applyFont="1" applyFill="1" applyBorder="1" applyAlignment="1" applyProtection="1">
      <alignment horizontal="center"/>
      <protection hidden="1"/>
    </xf>
    <xf numFmtId="189" fontId="0" fillId="35" borderId="23" xfId="0" applyNumberFormat="1" applyFill="1" applyBorder="1" applyAlignment="1" applyProtection="1">
      <alignment horizontal="center"/>
      <protection hidden="1"/>
    </xf>
    <xf numFmtId="188" fontId="3" fillId="35" borderId="23" xfId="0" applyNumberFormat="1" applyFont="1" applyFill="1" applyBorder="1" applyAlignment="1" applyProtection="1">
      <alignment horizontal="center"/>
      <protection hidden="1"/>
    </xf>
    <xf numFmtId="188" fontId="3" fillId="35" borderId="25" xfId="0" applyNumberFormat="1" applyFont="1" applyFill="1" applyBorder="1" applyAlignment="1" applyProtection="1">
      <alignment horizontal="center"/>
      <protection hidden="1"/>
    </xf>
    <xf numFmtId="189" fontId="7" fillId="35" borderId="27" xfId="0" applyNumberFormat="1" applyFont="1" applyFill="1" applyBorder="1" applyAlignment="1" applyProtection="1">
      <alignment horizontal="center"/>
      <protection hidden="1"/>
    </xf>
    <xf numFmtId="190" fontId="3" fillId="35" borderId="23" xfId="0" applyNumberFormat="1" applyFont="1" applyFill="1" applyBorder="1" applyAlignment="1" applyProtection="1">
      <alignment horizontal="center"/>
      <protection hidden="1"/>
    </xf>
    <xf numFmtId="189" fontId="0" fillId="35" borderId="28" xfId="0" applyNumberFormat="1" applyFill="1" applyBorder="1" applyAlignment="1" applyProtection="1">
      <alignment horizontal="center"/>
      <protection hidden="1"/>
    </xf>
    <xf numFmtId="188" fontId="3" fillId="35" borderId="28" xfId="0" applyNumberFormat="1" applyFont="1" applyFill="1" applyBorder="1" applyAlignment="1" applyProtection="1">
      <alignment horizontal="center"/>
      <protection hidden="1"/>
    </xf>
    <xf numFmtId="188" fontId="3" fillId="35" borderId="29" xfId="0" applyNumberFormat="1" applyFont="1" applyFill="1" applyBorder="1" applyAlignment="1" applyProtection="1">
      <alignment horizontal="center"/>
      <protection hidden="1"/>
    </xf>
    <xf numFmtId="189" fontId="7" fillId="35" borderId="30" xfId="0" applyNumberFormat="1" applyFont="1" applyFill="1" applyBorder="1" applyAlignment="1" applyProtection="1">
      <alignment horizontal="center"/>
      <protection hidden="1"/>
    </xf>
    <xf numFmtId="190" fontId="3" fillId="35" borderId="28" xfId="0" applyNumberFormat="1" applyFont="1" applyFill="1" applyBorder="1" applyAlignment="1" applyProtection="1">
      <alignment horizontal="center"/>
      <protection hidden="1"/>
    </xf>
    <xf numFmtId="188" fontId="3" fillId="35" borderId="27" xfId="0" applyNumberFormat="1" applyFont="1" applyFill="1" applyBorder="1" applyAlignment="1" applyProtection="1">
      <alignment horizontal="center"/>
      <protection hidden="1"/>
    </xf>
    <xf numFmtId="188" fontId="3" fillId="34" borderId="27" xfId="0" applyNumberFormat="1" applyFont="1" applyFill="1" applyBorder="1" applyAlignment="1" applyProtection="1">
      <alignment horizontal="center"/>
      <protection hidden="1"/>
    </xf>
    <xf numFmtId="0" fontId="2" fillId="0" borderId="31" xfId="0" applyFont="1" applyBorder="1" applyAlignment="1">
      <alignment horizontal="center"/>
    </xf>
    <xf numFmtId="0" fontId="3" fillId="33" borderId="32" xfId="0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/>
    </xf>
    <xf numFmtId="0" fontId="3" fillId="33" borderId="34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center"/>
    </xf>
    <xf numFmtId="0" fontId="3" fillId="35" borderId="36" xfId="0" applyFont="1" applyFill="1" applyBorder="1" applyAlignment="1" applyProtection="1">
      <alignment horizontal="center"/>
      <protection locked="0"/>
    </xf>
    <xf numFmtId="0" fontId="3" fillId="6" borderId="32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locked="0"/>
    </xf>
    <xf numFmtId="0" fontId="3" fillId="33" borderId="36" xfId="0" applyFont="1" applyFill="1" applyBorder="1" applyAlignment="1" applyProtection="1">
      <alignment horizontal="center"/>
      <protection locked="0"/>
    </xf>
    <xf numFmtId="189" fontId="2" fillId="0" borderId="18" xfId="0" applyNumberFormat="1" applyFont="1" applyBorder="1" applyAlignment="1">
      <alignment horizontal="center"/>
    </xf>
    <xf numFmtId="189" fontId="0" fillId="35" borderId="18" xfId="0" applyNumberFormat="1" applyFill="1" applyBorder="1" applyAlignment="1" applyProtection="1">
      <alignment horizontal="center"/>
      <protection hidden="1"/>
    </xf>
    <xf numFmtId="189" fontId="0" fillId="37" borderId="18" xfId="0" applyNumberFormat="1" applyFill="1" applyBorder="1" applyAlignment="1" applyProtection="1">
      <alignment horizontal="center"/>
      <protection hidden="1"/>
    </xf>
    <xf numFmtId="189" fontId="0" fillId="38" borderId="18" xfId="0" applyNumberFormat="1" applyFill="1" applyBorder="1" applyAlignment="1" applyProtection="1">
      <alignment horizontal="center"/>
      <protection hidden="1"/>
    </xf>
    <xf numFmtId="189" fontId="0" fillId="39" borderId="18" xfId="0" applyNumberFormat="1" applyFont="1" applyFill="1" applyBorder="1" applyAlignment="1" applyProtection="1">
      <alignment horizontal="center"/>
      <protection hidden="1"/>
    </xf>
    <xf numFmtId="189" fontId="12" fillId="0" borderId="16" xfId="0" applyNumberFormat="1" applyFont="1" applyBorder="1" applyAlignment="1">
      <alignment horizontal="center"/>
    </xf>
    <xf numFmtId="1" fontId="3" fillId="35" borderId="16" xfId="60" applyNumberFormat="1" applyFont="1" applyFill="1" applyBorder="1" applyAlignment="1" applyProtection="1">
      <alignment horizontal="center"/>
      <protection hidden="1"/>
    </xf>
    <xf numFmtId="1" fontId="3" fillId="6" borderId="16" xfId="60" applyNumberFormat="1" applyFont="1" applyFill="1" applyBorder="1" applyAlignment="1" applyProtection="1">
      <alignment horizontal="center"/>
      <protection hidden="1"/>
    </xf>
    <xf numFmtId="0" fontId="2" fillId="0" borderId="37" xfId="0" applyFont="1" applyFill="1" applyBorder="1" applyAlignment="1">
      <alignment horizontal="center"/>
    </xf>
    <xf numFmtId="2" fontId="0" fillId="35" borderId="37" xfId="0" applyNumberFormat="1" applyFill="1" applyBorder="1" applyAlignment="1" applyProtection="1">
      <alignment horizontal="center"/>
      <protection hidden="1"/>
    </xf>
    <xf numFmtId="2" fontId="0" fillId="10" borderId="37" xfId="0" applyNumberFormat="1" applyFill="1" applyBorder="1" applyAlignment="1" applyProtection="1">
      <alignment horizontal="center"/>
      <protection hidden="1"/>
    </xf>
    <xf numFmtId="2" fontId="0" fillId="10" borderId="37" xfId="0" applyNumberFormat="1" applyFont="1" applyFill="1" applyBorder="1" applyAlignment="1" applyProtection="1">
      <alignment horizontal="center"/>
      <protection hidden="1"/>
    </xf>
    <xf numFmtId="2" fontId="0" fillId="34" borderId="38" xfId="0" applyNumberFormat="1" applyFill="1" applyBorder="1" applyAlignment="1" applyProtection="1">
      <alignment horizontal="center"/>
      <protection hidden="1"/>
    </xf>
    <xf numFmtId="2" fontId="0" fillId="35" borderId="39" xfId="0" applyNumberFormat="1" applyFill="1" applyBorder="1" applyAlignment="1" applyProtection="1">
      <alignment horizontal="center"/>
      <protection hidden="1"/>
    </xf>
    <xf numFmtId="2" fontId="0" fillId="34" borderId="39" xfId="0" applyNumberFormat="1" applyFill="1" applyBorder="1" applyAlignment="1" applyProtection="1">
      <alignment horizontal="center"/>
      <protection hidden="1"/>
    </xf>
    <xf numFmtId="2" fontId="0" fillId="35" borderId="40" xfId="0" applyNumberFormat="1" applyFill="1" applyBorder="1" applyAlignment="1" applyProtection="1">
      <alignment horizontal="center"/>
      <protection hidden="1"/>
    </xf>
    <xf numFmtId="189" fontId="2" fillId="0" borderId="19" xfId="0" applyNumberFormat="1" applyFont="1" applyBorder="1" applyAlignment="1">
      <alignment/>
    </xf>
    <xf numFmtId="189" fontId="0" fillId="35" borderId="19" xfId="0" applyNumberFormat="1" applyFill="1" applyBorder="1" applyAlignment="1" applyProtection="1">
      <alignment/>
      <protection hidden="1"/>
    </xf>
    <xf numFmtId="189" fontId="0" fillId="37" borderId="19" xfId="0" applyNumberFormat="1" applyFill="1" applyBorder="1" applyAlignment="1" applyProtection="1">
      <alignment/>
      <protection hidden="1"/>
    </xf>
    <xf numFmtId="189" fontId="0" fillId="38" borderId="19" xfId="0" applyNumberFormat="1" applyFill="1" applyBorder="1" applyAlignment="1" applyProtection="1">
      <alignment/>
      <protection hidden="1"/>
    </xf>
    <xf numFmtId="189" fontId="0" fillId="39" borderId="19" xfId="0" applyNumberFormat="1" applyFont="1" applyFill="1" applyBorder="1" applyAlignment="1" applyProtection="1">
      <alignment/>
      <protection hidden="1"/>
    </xf>
    <xf numFmtId="189" fontId="0" fillId="34" borderId="26" xfId="0" applyNumberFormat="1" applyFill="1" applyBorder="1" applyAlignment="1" applyProtection="1">
      <alignment/>
      <protection hidden="1"/>
    </xf>
    <xf numFmtId="189" fontId="0" fillId="35" borderId="27" xfId="0" applyNumberFormat="1" applyFill="1" applyBorder="1" applyAlignment="1" applyProtection="1">
      <alignment/>
      <protection hidden="1"/>
    </xf>
    <xf numFmtId="189" fontId="0" fillId="34" borderId="27" xfId="0" applyNumberFormat="1" applyFill="1" applyBorder="1" applyAlignment="1" applyProtection="1">
      <alignment/>
      <protection hidden="1"/>
    </xf>
    <xf numFmtId="189" fontId="0" fillId="35" borderId="30" xfId="0" applyNumberFormat="1" applyFill="1" applyBorder="1" applyAlignment="1" applyProtection="1">
      <alignment/>
      <protection hidden="1"/>
    </xf>
    <xf numFmtId="2" fontId="0" fillId="35" borderId="13" xfId="0" applyNumberFormat="1" applyFill="1" applyBorder="1" applyAlignment="1" applyProtection="1">
      <alignment horizontal="center"/>
      <protection hidden="1"/>
    </xf>
    <xf numFmtId="2" fontId="0" fillId="10" borderId="41" xfId="0" applyNumberFormat="1" applyFill="1" applyBorder="1" applyAlignment="1" applyProtection="1">
      <alignment horizontal="center"/>
      <protection hidden="1"/>
    </xf>
    <xf numFmtId="189" fontId="7" fillId="35" borderId="18" xfId="0" applyNumberFormat="1" applyFont="1" applyFill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locked="0"/>
    </xf>
    <xf numFmtId="189" fontId="7" fillId="37" borderId="18" xfId="0" applyNumberFormat="1" applyFont="1" applyFill="1" applyBorder="1" applyAlignment="1" applyProtection="1">
      <alignment horizontal="center"/>
      <protection hidden="1"/>
    </xf>
    <xf numFmtId="189" fontId="7" fillId="34" borderId="24" xfId="0" applyNumberFormat="1" applyFont="1" applyFill="1" applyBorder="1" applyAlignment="1" applyProtection="1">
      <alignment horizontal="center"/>
      <protection hidden="1"/>
    </xf>
    <xf numFmtId="189" fontId="7" fillId="35" borderId="25" xfId="0" applyNumberFormat="1" applyFont="1" applyFill="1" applyBorder="1" applyAlignment="1" applyProtection="1">
      <alignment horizontal="center"/>
      <protection hidden="1"/>
    </xf>
    <xf numFmtId="189" fontId="7" fillId="34" borderId="25" xfId="0" applyNumberFormat="1" applyFont="1" applyFill="1" applyBorder="1" applyAlignment="1" applyProtection="1">
      <alignment horizontal="center"/>
      <protection hidden="1"/>
    </xf>
    <xf numFmtId="189" fontId="7" fillId="35" borderId="29" xfId="0" applyNumberFormat="1" applyFont="1" applyFill="1" applyBorder="1" applyAlignment="1" applyProtection="1">
      <alignment horizontal="center"/>
      <protection hidden="1"/>
    </xf>
    <xf numFmtId="189" fontId="7" fillId="35" borderId="19" xfId="0" applyNumberFormat="1" applyFont="1" applyFill="1" applyBorder="1" applyAlignment="1" applyProtection="1">
      <alignment horizontal="center"/>
      <protection hidden="1"/>
    </xf>
    <xf numFmtId="189" fontId="7" fillId="37" borderId="19" xfId="0" applyNumberFormat="1" applyFont="1" applyFill="1" applyBorder="1" applyAlignment="1" applyProtection="1">
      <alignment horizontal="center"/>
      <protection hidden="1"/>
    </xf>
    <xf numFmtId="188" fontId="3" fillId="35" borderId="42" xfId="0" applyNumberFormat="1" applyFont="1" applyFill="1" applyBorder="1" applyAlignment="1" applyProtection="1">
      <alignment horizontal="center"/>
      <protection hidden="1"/>
    </xf>
    <xf numFmtId="188" fontId="3" fillId="3" borderId="42" xfId="0" applyNumberFormat="1" applyFont="1" applyFill="1" applyBorder="1" applyAlignment="1" applyProtection="1">
      <alignment horizontal="center"/>
      <protection hidden="1"/>
    </xf>
    <xf numFmtId="188" fontId="3" fillId="35" borderId="43" xfId="0" applyNumberFormat="1" applyFont="1" applyFill="1" applyBorder="1" applyAlignment="1" applyProtection="1">
      <alignment horizontal="center"/>
      <protection hidden="1"/>
    </xf>
    <xf numFmtId="188" fontId="3" fillId="35" borderId="37" xfId="0" applyNumberFormat="1" applyFont="1" applyFill="1" applyBorder="1" applyAlignment="1" applyProtection="1">
      <alignment horizontal="center"/>
      <protection hidden="1"/>
    </xf>
    <xf numFmtId="190" fontId="3" fillId="35" borderId="43" xfId="0" applyNumberFormat="1" applyFont="1" applyFill="1" applyBorder="1" applyAlignment="1" applyProtection="1">
      <alignment horizontal="center"/>
      <protection hidden="1"/>
    </xf>
    <xf numFmtId="192" fontId="3" fillId="35" borderId="29" xfId="0" applyNumberFormat="1" applyFont="1" applyFill="1" applyBorder="1" applyAlignment="1" applyProtection="1">
      <alignment horizontal="center"/>
      <protection hidden="1"/>
    </xf>
    <xf numFmtId="192" fontId="3" fillId="35" borderId="42" xfId="0" applyNumberFormat="1" applyFont="1" applyFill="1" applyBorder="1" applyAlignment="1" applyProtection="1">
      <alignment horizontal="center"/>
      <protection hidden="1"/>
    </xf>
    <xf numFmtId="192" fontId="3" fillId="34" borderId="24" xfId="0" applyNumberFormat="1" applyFont="1" applyFill="1" applyBorder="1" applyAlignment="1" applyProtection="1">
      <alignment horizontal="center"/>
      <protection hidden="1"/>
    </xf>
    <xf numFmtId="192" fontId="3" fillId="35" borderId="25" xfId="0" applyNumberFormat="1" applyFont="1" applyFill="1" applyBorder="1" applyAlignment="1" applyProtection="1">
      <alignment horizontal="center"/>
      <protection hidden="1"/>
    </xf>
    <xf numFmtId="192" fontId="3" fillId="34" borderId="25" xfId="0" applyNumberFormat="1" applyFont="1" applyFill="1" applyBorder="1" applyAlignment="1" applyProtection="1">
      <alignment horizontal="center"/>
      <protection hidden="1"/>
    </xf>
    <xf numFmtId="188" fontId="3" fillId="34" borderId="44" xfId="0" applyNumberFormat="1" applyFont="1" applyFill="1" applyBorder="1" applyAlignment="1" applyProtection="1">
      <alignment horizontal="center"/>
      <protection hidden="1"/>
    </xf>
    <xf numFmtId="0" fontId="3" fillId="40" borderId="43" xfId="0" applyFont="1" applyFill="1" applyBorder="1" applyAlignment="1" applyProtection="1">
      <alignment horizontal="center"/>
      <protection locked="0"/>
    </xf>
    <xf numFmtId="0" fontId="3" fillId="40" borderId="22" xfId="0" applyFont="1" applyFill="1" applyBorder="1" applyAlignment="1" applyProtection="1">
      <alignment horizontal="center"/>
      <protection locked="0"/>
    </xf>
    <xf numFmtId="0" fontId="3" fillId="40" borderId="23" xfId="0" applyFont="1" applyFill="1" applyBorder="1" applyAlignment="1" applyProtection="1">
      <alignment horizontal="center"/>
      <protection locked="0"/>
    </xf>
    <xf numFmtId="0" fontId="3" fillId="40" borderId="28" xfId="0" applyFont="1" applyFill="1" applyBorder="1" applyAlignment="1" applyProtection="1">
      <alignment horizontal="center"/>
      <protection locked="0"/>
    </xf>
    <xf numFmtId="190" fontId="3" fillId="35" borderId="45" xfId="0" applyNumberFormat="1" applyFont="1" applyFill="1" applyBorder="1" applyAlignment="1" applyProtection="1">
      <alignment horizontal="center"/>
      <protection hidden="1"/>
    </xf>
    <xf numFmtId="192" fontId="3" fillId="35" borderId="46" xfId="0" applyNumberFormat="1" applyFont="1" applyFill="1" applyBorder="1" applyAlignment="1" applyProtection="1">
      <alignment horizontal="center"/>
      <protection hidden="1"/>
    </xf>
    <xf numFmtId="0" fontId="11" fillId="33" borderId="47" xfId="0" applyFont="1" applyFill="1" applyBorder="1" applyAlignment="1">
      <alignment horizontal="center"/>
    </xf>
    <xf numFmtId="188" fontId="9" fillId="0" borderId="22" xfId="0" applyNumberFormat="1" applyFont="1" applyBorder="1" applyAlignment="1">
      <alignment horizontal="center"/>
    </xf>
    <xf numFmtId="0" fontId="9" fillId="40" borderId="48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41" borderId="24" xfId="0" applyFont="1" applyFill="1" applyBorder="1" applyAlignment="1" applyProtection="1">
      <alignment horizontal="center"/>
      <protection locked="0"/>
    </xf>
    <xf numFmtId="0" fontId="3" fillId="42" borderId="22" xfId="0" applyFont="1" applyFill="1" applyBorder="1" applyAlignment="1" applyProtection="1">
      <alignment/>
      <protection locked="0"/>
    </xf>
    <xf numFmtId="0" fontId="7" fillId="16" borderId="22" xfId="0" applyFont="1" applyFill="1" applyBorder="1" applyAlignment="1" applyProtection="1">
      <alignment/>
      <protection locked="0"/>
    </xf>
    <xf numFmtId="0" fontId="7" fillId="13" borderId="49" xfId="0" applyFont="1" applyFill="1" applyBorder="1" applyAlignment="1" applyProtection="1">
      <alignment horizontal="center"/>
      <protection locked="0"/>
    </xf>
    <xf numFmtId="1" fontId="3" fillId="35" borderId="50" xfId="0" applyNumberFormat="1" applyFont="1" applyFill="1" applyBorder="1" applyAlignment="1" applyProtection="1">
      <alignment horizontal="center"/>
      <protection hidden="1"/>
    </xf>
    <xf numFmtId="1" fontId="3" fillId="35" borderId="51" xfId="0" applyNumberFormat="1" applyFont="1" applyFill="1" applyBorder="1" applyAlignment="1" applyProtection="1">
      <alignment horizontal="center"/>
      <protection hidden="1"/>
    </xf>
    <xf numFmtId="1" fontId="3" fillId="34" borderId="49" xfId="0" applyNumberFormat="1" applyFont="1" applyFill="1" applyBorder="1" applyAlignment="1" applyProtection="1">
      <alignment horizontal="center"/>
      <protection hidden="1"/>
    </xf>
    <xf numFmtId="1" fontId="3" fillId="35" borderId="52" xfId="0" applyNumberFormat="1" applyFont="1" applyFill="1" applyBorder="1" applyAlignment="1" applyProtection="1">
      <alignment horizontal="center"/>
      <protection hidden="1"/>
    </xf>
    <xf numFmtId="1" fontId="3" fillId="34" borderId="52" xfId="0" applyNumberFormat="1" applyFont="1" applyFill="1" applyBorder="1" applyAlignment="1" applyProtection="1">
      <alignment horizontal="center"/>
      <protection hidden="1"/>
    </xf>
    <xf numFmtId="1" fontId="3" fillId="35" borderId="53" xfId="0" applyNumberFormat="1" applyFont="1" applyFill="1" applyBorder="1" applyAlignment="1" applyProtection="1">
      <alignment horizontal="center"/>
      <protection hidden="1"/>
    </xf>
    <xf numFmtId="188" fontId="3" fillId="3" borderId="37" xfId="0" applyNumberFormat="1" applyFont="1" applyFill="1" applyBorder="1" applyAlignment="1" applyProtection="1">
      <alignment horizontal="center"/>
      <protection hidden="1"/>
    </xf>
    <xf numFmtId="188" fontId="1" fillId="0" borderId="37" xfId="0" applyNumberFormat="1" applyFont="1" applyBorder="1" applyAlignment="1">
      <alignment horizontal="center"/>
    </xf>
    <xf numFmtId="188" fontId="3" fillId="3" borderId="43" xfId="0" applyNumberFormat="1" applyFont="1" applyFill="1" applyBorder="1" applyAlignment="1" applyProtection="1">
      <alignment horizontal="center"/>
      <protection hidden="1"/>
    </xf>
    <xf numFmtId="190" fontId="3" fillId="3" borderId="43" xfId="0" applyNumberFormat="1" applyFont="1" applyFill="1" applyBorder="1" applyAlignment="1" applyProtection="1">
      <alignment horizontal="center"/>
      <protection hidden="1"/>
    </xf>
    <xf numFmtId="192" fontId="3" fillId="3" borderId="42" xfId="0" applyNumberFormat="1" applyFont="1" applyFill="1" applyBorder="1" applyAlignment="1" applyProtection="1">
      <alignment horizontal="center"/>
      <protection hidden="1"/>
    </xf>
    <xf numFmtId="1" fontId="3" fillId="3" borderId="51" xfId="0" applyNumberFormat="1" applyFont="1" applyFill="1" applyBorder="1" applyAlignment="1" applyProtection="1">
      <alignment horizontal="center"/>
      <protection hidden="1"/>
    </xf>
    <xf numFmtId="188" fontId="7" fillId="0" borderId="37" xfId="0" applyNumberFormat="1" applyFont="1" applyBorder="1" applyAlignment="1">
      <alignment horizontal="center"/>
    </xf>
    <xf numFmtId="188" fontId="2" fillId="0" borderId="48" xfId="0" applyNumberFormat="1" applyFont="1" applyBorder="1" applyAlignment="1">
      <alignment horizontal="center"/>
    </xf>
    <xf numFmtId="188" fontId="2" fillId="0" borderId="54" xfId="0" applyNumberFormat="1" applyFont="1" applyBorder="1" applyAlignment="1">
      <alignment horizontal="center"/>
    </xf>
    <xf numFmtId="188" fontId="3" fillId="35" borderId="55" xfId="0" applyNumberFormat="1" applyFont="1" applyFill="1" applyBorder="1" applyAlignment="1" applyProtection="1">
      <alignment horizontal="center"/>
      <protection hidden="1"/>
    </xf>
    <xf numFmtId="188" fontId="3" fillId="3" borderId="56" xfId="0" applyNumberFormat="1" applyFont="1" applyFill="1" applyBorder="1" applyAlignment="1" applyProtection="1">
      <alignment horizontal="center"/>
      <protection hidden="1"/>
    </xf>
    <xf numFmtId="188" fontId="3" fillId="35" borderId="56" xfId="0" applyNumberFormat="1" applyFont="1" applyFill="1" applyBorder="1" applyAlignment="1" applyProtection="1">
      <alignment horizontal="center"/>
      <protection hidden="1"/>
    </xf>
    <xf numFmtId="0" fontId="0" fillId="3" borderId="57" xfId="0" applyFont="1" applyFill="1" applyBorder="1" applyAlignment="1" applyProtection="1">
      <alignment horizontal="center"/>
      <protection hidden="1"/>
    </xf>
    <xf numFmtId="0" fontId="0" fillId="35" borderId="57" xfId="0" applyFont="1" applyFill="1" applyBorder="1" applyAlignment="1" applyProtection="1">
      <alignment horizontal="center"/>
      <protection hidden="1"/>
    </xf>
    <xf numFmtId="0" fontId="0" fillId="3" borderId="58" xfId="0" applyFont="1" applyFill="1" applyBorder="1" applyAlignment="1" applyProtection="1">
      <alignment horizontal="center"/>
      <protection hidden="1"/>
    </xf>
    <xf numFmtId="0" fontId="55" fillId="34" borderId="59" xfId="0" applyFont="1" applyFill="1" applyBorder="1" applyAlignment="1">
      <alignment horizontal="center" vertical="center" wrapText="1"/>
    </xf>
    <xf numFmtId="0" fontId="55" fillId="35" borderId="60" xfId="0" applyFont="1" applyFill="1" applyBorder="1" applyAlignment="1">
      <alignment horizontal="center" vertical="center" wrapText="1"/>
    </xf>
    <xf numFmtId="0" fontId="55" fillId="34" borderId="60" xfId="0" applyFont="1" applyFill="1" applyBorder="1" applyAlignment="1">
      <alignment horizontal="center" vertical="center" wrapText="1"/>
    </xf>
    <xf numFmtId="0" fontId="55" fillId="35" borderId="61" xfId="0" applyFont="1" applyFill="1" applyBorder="1" applyAlignment="1">
      <alignment horizontal="center" vertical="center" wrapText="1"/>
    </xf>
    <xf numFmtId="0" fontId="55" fillId="34" borderId="59" xfId="0" applyFont="1" applyFill="1" applyBorder="1" applyAlignment="1" applyProtection="1">
      <alignment horizontal="center" vertical="center" wrapText="1"/>
      <protection hidden="1"/>
    </xf>
    <xf numFmtId="0" fontId="55" fillId="35" borderId="60" xfId="0" applyFont="1" applyFill="1" applyBorder="1" applyAlignment="1" applyProtection="1">
      <alignment horizontal="center" vertical="center" wrapText="1"/>
      <protection hidden="1"/>
    </xf>
    <xf numFmtId="0" fontId="55" fillId="34" borderId="60" xfId="0" applyFont="1" applyFill="1" applyBorder="1" applyAlignment="1" applyProtection="1">
      <alignment horizontal="center" vertical="center" wrapText="1"/>
      <protection hidden="1"/>
    </xf>
    <xf numFmtId="0" fontId="55" fillId="35" borderId="62" xfId="0" applyFont="1" applyFill="1" applyBorder="1" applyAlignment="1" applyProtection="1">
      <alignment horizontal="center" vertical="center" wrapText="1"/>
      <protection hidden="1"/>
    </xf>
    <xf numFmtId="188" fontId="3" fillId="3" borderId="13" xfId="0" applyNumberFormat="1" applyFont="1" applyFill="1" applyBorder="1" applyAlignment="1" applyProtection="1">
      <alignment horizontal="center"/>
      <protection hidden="1"/>
    </xf>
    <xf numFmtId="188" fontId="3" fillId="3" borderId="63" xfId="0" applyNumberFormat="1" applyFont="1" applyFill="1" applyBorder="1" applyAlignment="1" applyProtection="1">
      <alignment horizontal="center"/>
      <protection hidden="1"/>
    </xf>
    <xf numFmtId="188" fontId="3" fillId="3" borderId="54" xfId="0" applyNumberFormat="1" applyFont="1" applyFill="1" applyBorder="1" applyAlignment="1" applyProtection="1">
      <alignment horizontal="center"/>
      <protection hidden="1"/>
    </xf>
    <xf numFmtId="1" fontId="3" fillId="6" borderId="64" xfId="60" applyNumberFormat="1" applyFont="1" applyFill="1" applyBorder="1" applyAlignment="1" applyProtection="1">
      <alignment horizontal="center"/>
      <protection hidden="1"/>
    </xf>
    <xf numFmtId="189" fontId="0" fillId="31" borderId="17" xfId="0" applyNumberFormat="1" applyFill="1" applyBorder="1" applyAlignment="1" applyProtection="1">
      <alignment/>
      <protection hidden="1"/>
    </xf>
    <xf numFmtId="189" fontId="0" fillId="31" borderId="20" xfId="0" applyNumberFormat="1" applyFill="1" applyBorder="1" applyAlignment="1" applyProtection="1">
      <alignment horizontal="center"/>
      <protection hidden="1"/>
    </xf>
    <xf numFmtId="1" fontId="3" fillId="34" borderId="49" xfId="60" applyNumberFormat="1" applyFont="1" applyFill="1" applyBorder="1" applyAlignment="1" applyProtection="1">
      <alignment horizontal="center"/>
      <protection hidden="1"/>
    </xf>
    <xf numFmtId="1" fontId="3" fillId="35" borderId="52" xfId="60" applyNumberFormat="1" applyFont="1" applyFill="1" applyBorder="1" applyAlignment="1" applyProtection="1">
      <alignment horizontal="center"/>
      <protection hidden="1"/>
    </xf>
    <xf numFmtId="1" fontId="3" fillId="34" borderId="52" xfId="60" applyNumberFormat="1" applyFont="1" applyFill="1" applyBorder="1" applyAlignment="1" applyProtection="1">
      <alignment horizontal="center"/>
      <protection hidden="1"/>
    </xf>
    <xf numFmtId="1" fontId="3" fillId="35" borderId="53" xfId="60" applyNumberFormat="1" applyFont="1" applyFill="1" applyBorder="1" applyAlignment="1" applyProtection="1">
      <alignment horizontal="center"/>
      <protection hidden="1"/>
    </xf>
    <xf numFmtId="1" fontId="10" fillId="43" borderId="47" xfId="0" applyNumberFormat="1" applyFont="1" applyFill="1" applyBorder="1" applyAlignment="1" applyProtection="1">
      <alignment horizontal="center"/>
      <protection hidden="1"/>
    </xf>
    <xf numFmtId="1" fontId="10" fillId="43" borderId="65" xfId="0" applyNumberFormat="1" applyFont="1" applyFill="1" applyBorder="1" applyAlignment="1" applyProtection="1">
      <alignment horizontal="center"/>
      <protection hidden="1"/>
    </xf>
    <xf numFmtId="1" fontId="10" fillId="43" borderId="66" xfId="0" applyNumberFormat="1" applyFont="1" applyFill="1" applyBorder="1" applyAlignment="1" applyProtection="1">
      <alignment horizontal="center"/>
      <protection hidden="1"/>
    </xf>
    <xf numFmtId="1" fontId="10" fillId="43" borderId="67" xfId="0" applyNumberFormat="1" applyFont="1" applyFill="1" applyBorder="1" applyAlignment="1" applyProtection="1">
      <alignment horizontal="center"/>
      <protection hidden="1"/>
    </xf>
    <xf numFmtId="1" fontId="10" fillId="43" borderId="68" xfId="0" applyNumberFormat="1" applyFont="1" applyFill="1" applyBorder="1" applyAlignment="1" applyProtection="1">
      <alignment horizontal="center"/>
      <protection hidden="1"/>
    </xf>
    <xf numFmtId="189" fontId="7" fillId="3" borderId="19" xfId="0" applyNumberFormat="1" applyFont="1" applyFill="1" applyBorder="1" applyAlignment="1" applyProtection="1">
      <alignment horizontal="center"/>
      <protection hidden="1"/>
    </xf>
    <xf numFmtId="189" fontId="7" fillId="3" borderId="18" xfId="0" applyNumberFormat="1" applyFont="1" applyFill="1" applyBorder="1" applyAlignment="1" applyProtection="1">
      <alignment horizontal="center"/>
      <protection hidden="1"/>
    </xf>
    <xf numFmtId="0" fontId="0" fillId="35" borderId="37" xfId="0" applyFont="1" applyFill="1" applyBorder="1" applyAlignment="1" applyProtection="1">
      <alignment horizontal="center"/>
      <protection hidden="1"/>
    </xf>
    <xf numFmtId="0" fontId="0" fillId="3" borderId="37" xfId="0" applyFont="1" applyFill="1" applyBorder="1" applyAlignment="1" applyProtection="1">
      <alignment horizontal="center"/>
      <protection hidden="1"/>
    </xf>
    <xf numFmtId="0" fontId="0" fillId="3" borderId="69" xfId="0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0" fillId="35" borderId="39" xfId="0" applyFont="1" applyFill="1" applyBorder="1" applyAlignment="1" applyProtection="1">
      <alignment horizontal="center"/>
      <protection hidden="1"/>
    </xf>
    <xf numFmtId="0" fontId="0" fillId="34" borderId="39" xfId="0" applyFont="1" applyFill="1" applyBorder="1" applyAlignment="1" applyProtection="1">
      <alignment horizontal="center"/>
      <protection hidden="1"/>
    </xf>
    <xf numFmtId="0" fontId="0" fillId="35" borderId="71" xfId="0" applyFont="1" applyFill="1" applyBorder="1" applyAlignment="1" applyProtection="1">
      <alignment horizontal="center"/>
      <protection hidden="1"/>
    </xf>
    <xf numFmtId="0" fontId="0" fillId="35" borderId="72" xfId="0" applyFont="1" applyFill="1" applyBorder="1" applyAlignment="1" applyProtection="1">
      <alignment horizontal="center"/>
      <protection hidden="1"/>
    </xf>
    <xf numFmtId="188" fontId="3" fillId="35" borderId="48" xfId="0" applyNumberFormat="1" applyFont="1" applyFill="1" applyBorder="1" applyAlignment="1" applyProtection="1">
      <alignment horizontal="center"/>
      <protection hidden="1"/>
    </xf>
    <xf numFmtId="188" fontId="3" fillId="3" borderId="28" xfId="0" applyNumberFormat="1" applyFont="1" applyFill="1" applyBorder="1" applyAlignment="1" applyProtection="1">
      <alignment horizontal="center"/>
      <protection hidden="1"/>
    </xf>
    <xf numFmtId="0" fontId="0" fillId="0" borderId="73" xfId="0" applyBorder="1" applyAlignment="1">
      <alignment/>
    </xf>
    <xf numFmtId="0" fontId="3" fillId="33" borderId="74" xfId="0" applyFont="1" applyFill="1" applyBorder="1" applyAlignment="1" applyProtection="1">
      <alignment horizontal="center"/>
      <protection locked="0"/>
    </xf>
    <xf numFmtId="0" fontId="3" fillId="33" borderId="75" xfId="0" applyFont="1" applyFill="1" applyBorder="1" applyAlignment="1" applyProtection="1">
      <alignment horizontal="center"/>
      <protection locked="0"/>
    </xf>
    <xf numFmtId="0" fontId="3" fillId="33" borderId="76" xfId="0" applyFont="1" applyFill="1" applyBorder="1" applyAlignment="1" applyProtection="1">
      <alignment horizontal="center"/>
      <protection locked="0"/>
    </xf>
    <xf numFmtId="0" fontId="3" fillId="6" borderId="23" xfId="0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 applyProtection="1">
      <alignment horizontal="center"/>
      <protection locked="0"/>
    </xf>
    <xf numFmtId="0" fontId="3" fillId="36" borderId="23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4" borderId="77" xfId="0" applyFont="1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80" xfId="0" applyFont="1" applyBorder="1" applyAlignment="1">
      <alignment/>
    </xf>
    <xf numFmtId="0" fontId="0" fillId="0" borderId="8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19</xdr:row>
      <xdr:rowOff>85725</xdr:rowOff>
    </xdr:from>
    <xdr:to>
      <xdr:col>0</xdr:col>
      <xdr:colOff>533400</xdr:colOff>
      <xdr:row>20</xdr:row>
      <xdr:rowOff>114300</xdr:rowOff>
    </xdr:to>
    <xdr:sp>
      <xdr:nvSpPr>
        <xdr:cNvPr id="1" name="Стрелка вниз 1"/>
        <xdr:cNvSpPr>
          <a:spLocks/>
        </xdr:cNvSpPr>
      </xdr:nvSpPr>
      <xdr:spPr>
        <a:xfrm flipV="1">
          <a:off x="352425" y="3990975"/>
          <a:ext cx="180975" cy="219075"/>
        </a:xfrm>
        <a:prstGeom prst="downArrow">
          <a:avLst>
            <a:gd name="adj" fmla="val 86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19</xdr:row>
      <xdr:rowOff>76200</xdr:rowOff>
    </xdr:from>
    <xdr:to>
      <xdr:col>1</xdr:col>
      <xdr:colOff>381000</xdr:colOff>
      <xdr:row>20</xdr:row>
      <xdr:rowOff>114300</xdr:rowOff>
    </xdr:to>
    <xdr:sp>
      <xdr:nvSpPr>
        <xdr:cNvPr id="2" name="Стрелка вниз 3"/>
        <xdr:cNvSpPr>
          <a:spLocks/>
        </xdr:cNvSpPr>
      </xdr:nvSpPr>
      <xdr:spPr>
        <a:xfrm flipV="1">
          <a:off x="904875" y="3981450"/>
          <a:ext cx="180975" cy="228600"/>
        </a:xfrm>
        <a:prstGeom prst="downArrow">
          <a:avLst>
            <a:gd name="adj" fmla="val 1041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19</xdr:row>
      <xdr:rowOff>85725</xdr:rowOff>
    </xdr:from>
    <xdr:to>
      <xdr:col>2</xdr:col>
      <xdr:colOff>466725</xdr:colOff>
      <xdr:row>20</xdr:row>
      <xdr:rowOff>123825</xdr:rowOff>
    </xdr:to>
    <xdr:sp>
      <xdr:nvSpPr>
        <xdr:cNvPr id="3" name="Стрелка вниз 5"/>
        <xdr:cNvSpPr>
          <a:spLocks/>
        </xdr:cNvSpPr>
      </xdr:nvSpPr>
      <xdr:spPr>
        <a:xfrm flipV="1">
          <a:off x="1504950" y="3990975"/>
          <a:ext cx="180975" cy="228600"/>
        </a:xfrm>
        <a:prstGeom prst="downArrow">
          <a:avLst>
            <a:gd name="adj" fmla="val 1041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19</xdr:row>
      <xdr:rowOff>133350</xdr:rowOff>
    </xdr:from>
    <xdr:to>
      <xdr:col>15</xdr:col>
      <xdr:colOff>381000</xdr:colOff>
      <xdr:row>20</xdr:row>
      <xdr:rowOff>133350</xdr:rowOff>
    </xdr:to>
    <xdr:sp>
      <xdr:nvSpPr>
        <xdr:cNvPr id="4" name="Стрелка вниз 6"/>
        <xdr:cNvSpPr>
          <a:spLocks/>
        </xdr:cNvSpPr>
      </xdr:nvSpPr>
      <xdr:spPr>
        <a:xfrm flipV="1">
          <a:off x="8020050" y="4038600"/>
          <a:ext cx="180975" cy="190500"/>
        </a:xfrm>
        <a:prstGeom prst="downArrow">
          <a:avLst>
            <a:gd name="adj" fmla="val 313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zoomScale="86" zoomScaleNormal="86" zoomScalePageLayoutView="60" workbookViewId="0" topLeftCell="A1">
      <selection activeCell="P6" sqref="P6"/>
    </sheetView>
  </sheetViews>
  <sheetFormatPr defaultColWidth="9.140625" defaultRowHeight="12.75"/>
  <cols>
    <col min="1" max="1" width="10.57421875" style="22" customWidth="1"/>
    <col min="2" max="2" width="7.7109375" style="23" customWidth="1"/>
    <col min="3" max="3" width="11.00390625" style="22" customWidth="1"/>
    <col min="4" max="4" width="10.28125" style="0" hidden="1" customWidth="1"/>
    <col min="5" max="5" width="6.7109375" style="36" customWidth="1"/>
    <col min="6" max="6" width="18.57421875" style="33" hidden="1" customWidth="1"/>
    <col min="7" max="7" width="17.8515625" style="33" hidden="1" customWidth="1"/>
    <col min="8" max="8" width="8.00390625" style="34" customWidth="1"/>
    <col min="9" max="9" width="15.57421875" style="24" customWidth="1"/>
    <col min="10" max="11" width="16.8515625" style="31" customWidth="1"/>
    <col min="12" max="12" width="7.421875" style="0" hidden="1" customWidth="1"/>
    <col min="13" max="13" width="7.140625" style="0" hidden="1" customWidth="1"/>
    <col min="14" max="15" width="12.00390625" style="31" customWidth="1"/>
    <col min="16" max="16" width="10.28125" style="0" customWidth="1"/>
    <col min="17" max="18" width="6.8515625" style="0" hidden="1" customWidth="1"/>
    <col min="19" max="19" width="14.57421875" style="0" customWidth="1"/>
    <col min="20" max="20" width="15.140625" style="0" customWidth="1"/>
    <col min="21" max="21" width="17.00390625" style="0" customWidth="1"/>
    <col min="22" max="22" width="10.8515625" style="0" customWidth="1"/>
  </cols>
  <sheetData>
    <row r="1" spans="1:21" ht="15.75">
      <c r="A1" s="208" t="s">
        <v>44</v>
      </c>
      <c r="B1" s="209"/>
      <c r="C1" s="209"/>
      <c r="D1" s="210"/>
      <c r="E1" s="210"/>
      <c r="F1" s="210"/>
      <c r="G1" s="210"/>
      <c r="H1" s="210"/>
      <c r="I1" s="211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9"/>
    </row>
    <row r="2" spans="1:12" ht="15.75" thickBot="1">
      <c r="A2" s="9" t="s">
        <v>43</v>
      </c>
      <c r="B2" s="9"/>
      <c r="C2" s="9"/>
      <c r="D2" s="9"/>
      <c r="F2" s="37"/>
      <c r="G2" s="38"/>
      <c r="H2" s="35"/>
      <c r="I2" s="29"/>
      <c r="J2" s="29"/>
      <c r="K2" s="29"/>
      <c r="L2" s="1"/>
    </row>
    <row r="3" spans="1:22" ht="17.25" thickBot="1" thickTop="1">
      <c r="A3" s="74" t="s">
        <v>19</v>
      </c>
      <c r="B3" s="78" t="s">
        <v>24</v>
      </c>
      <c r="C3" s="76" t="s">
        <v>18</v>
      </c>
      <c r="D3" s="91" t="s">
        <v>10</v>
      </c>
      <c r="E3" s="136" t="s">
        <v>38</v>
      </c>
      <c r="F3" s="99" t="s">
        <v>11</v>
      </c>
      <c r="G3" s="83" t="s">
        <v>20</v>
      </c>
      <c r="H3" s="88" t="s">
        <v>9</v>
      </c>
      <c r="I3" s="151" t="s">
        <v>36</v>
      </c>
      <c r="J3" s="157" t="s">
        <v>33</v>
      </c>
      <c r="K3" s="158" t="s">
        <v>23</v>
      </c>
      <c r="L3" s="220" t="s">
        <v>35</v>
      </c>
      <c r="M3" s="221"/>
      <c r="N3" s="156" t="s">
        <v>21</v>
      </c>
      <c r="O3" s="137" t="s">
        <v>30</v>
      </c>
      <c r="P3" s="138" t="s">
        <v>45</v>
      </c>
      <c r="Q3" s="139" t="s">
        <v>25</v>
      </c>
      <c r="R3" s="111" t="s">
        <v>37</v>
      </c>
      <c r="S3" s="140" t="s">
        <v>27</v>
      </c>
      <c r="T3" s="141" t="s">
        <v>29</v>
      </c>
      <c r="U3" s="142" t="s">
        <v>31</v>
      </c>
      <c r="V3" s="143" t="s">
        <v>22</v>
      </c>
    </row>
    <row r="4" spans="1:22" s="57" customFormat="1" ht="16.5" thickBot="1">
      <c r="A4" s="80">
        <v>1</v>
      </c>
      <c r="B4" s="79">
        <v>1</v>
      </c>
      <c r="C4" s="81">
        <v>1</v>
      </c>
      <c r="D4" s="108">
        <f aca="true" t="shared" si="0" ref="D4:D19">(A$1:A$65536*C$1:C$65536*2.9)+(B$1:B$65536*C$1:C$65536*2)+A$1:A$65536*B$1:B$65536</f>
        <v>5.9</v>
      </c>
      <c r="E4" s="183">
        <v>4</v>
      </c>
      <c r="F4" s="100">
        <f aca="true" t="shared" si="1" ref="F4:F10">D4*L4</f>
        <v>2301</v>
      </c>
      <c r="G4" s="84">
        <f>C:C*M:M*8+(A:A+B:B)*8*M4:M11</f>
        <v>1920</v>
      </c>
      <c r="H4" s="89">
        <f aca="true" t="shared" si="2" ref="H4:H19">A$1:A$65536*B$1:B$65536*C$1:C$65536*1000</f>
        <v>1000</v>
      </c>
      <c r="I4" s="122">
        <f>(F4:F11*2.9+G4:G11)/100*115</f>
        <v>9881.835000000001</v>
      </c>
      <c r="J4" s="159">
        <f aca="true" t="shared" si="3" ref="J4:J19">A$1:A$65536*B$1:B$65536*10400</f>
        <v>10400</v>
      </c>
      <c r="K4" s="68">
        <f aca="true" t="shared" si="4" ref="K4:K19">A$1:A$65536*B$1:B$65536*14000</f>
        <v>14000</v>
      </c>
      <c r="L4" s="197">
        <v>390</v>
      </c>
      <c r="M4" s="190">
        <v>80</v>
      </c>
      <c r="N4" s="198">
        <f>(A4:A19*B4:B19)*L4+(A4:A19+B4:B19*6)*M4</f>
        <v>950</v>
      </c>
      <c r="O4" s="69">
        <f>(A4:A19+B4:B19)*2*300</f>
        <v>1200</v>
      </c>
      <c r="P4" s="133">
        <v>0.7</v>
      </c>
      <c r="Q4" s="117">
        <f>(A4:A19*2+B4:B19*3)*P4:P19+A4:A19*B4:B19*2.2</f>
        <v>5.7</v>
      </c>
      <c r="R4" s="110">
        <f>A4:A19*2.2*P4:P19+B4:B19*2.2*P4:P19</f>
        <v>3.08</v>
      </c>
      <c r="S4" s="134">
        <f>(Q4:Q19*500*3+(A4:A19*6+B4:B19*4+P4:P19*9)*15+800)</f>
        <v>9594.5</v>
      </c>
      <c r="T4" s="134">
        <f>(R4:R19*3650*3+(A4:A19*6+B4:B19*4+P4:P19*9)*50)+S4:S19/2</f>
        <v>39338.25</v>
      </c>
      <c r="U4" s="135">
        <f>(A4:A19*4+B3:B19*6+P3:P19*8)*130*5.3+(A4:A19*B4:B19*1600)+500</f>
        <v>12848.4</v>
      </c>
      <c r="V4" s="144">
        <f>D4:D19*E4:E19*2.51</f>
        <v>59.236</v>
      </c>
    </row>
    <row r="5" spans="1:22" ht="16.5" thickBot="1">
      <c r="A5" s="75">
        <v>1.5</v>
      </c>
      <c r="B5" s="82">
        <v>0.6</v>
      </c>
      <c r="C5" s="77">
        <v>0.8</v>
      </c>
      <c r="D5" s="109">
        <f t="shared" si="0"/>
        <v>5.34</v>
      </c>
      <c r="E5" s="183">
        <v>5</v>
      </c>
      <c r="F5" s="101">
        <f t="shared" si="1"/>
        <v>2403</v>
      </c>
      <c r="G5" s="85">
        <f>C:C*M:M*8+(A:A+B:B)*8*M4:M11</f>
        <v>1856</v>
      </c>
      <c r="H5" s="90">
        <f t="shared" si="2"/>
        <v>720</v>
      </c>
      <c r="I5" s="150">
        <f>(F4:F11*2.9+G4:G11)/100*115</f>
        <v>10148.405000000002</v>
      </c>
      <c r="J5" s="160">
        <f t="shared" si="3"/>
        <v>9359.999999999998</v>
      </c>
      <c r="K5" s="120">
        <f t="shared" si="4"/>
        <v>12599.999999999998</v>
      </c>
      <c r="L5" s="162">
        <v>450</v>
      </c>
      <c r="M5" s="191">
        <v>80</v>
      </c>
      <c r="N5" s="199">
        <f>(A4:A19*B4:B19)*L4+(A4:A19+B4:B19*6)*M4</f>
        <v>759</v>
      </c>
      <c r="O5" s="120">
        <f>(A4:A19+B4:B19)*2*300</f>
        <v>1260</v>
      </c>
      <c r="P5" s="130">
        <v>0.8</v>
      </c>
      <c r="Q5" s="118">
        <f>(A4:A19*2+B4:B19*3)*P4:P19+A4:A19*B4:B19*2.2</f>
        <v>5.82</v>
      </c>
      <c r="R5" s="112">
        <f>A4:A19*2.2*P4:P19+B4:B19*2.2*P4:P19</f>
        <v>3.6960000000000006</v>
      </c>
      <c r="S5" s="153">
        <f>(Q4:Q19*500*3+(A4:A19*6+B4:B19*4+P4:P19*9)*15+800)</f>
        <v>9809</v>
      </c>
      <c r="T5" s="153">
        <f>(R4:R19*3650*3+(A4:A19*6+B4:B19*4+P4:P19*9)*50)+S4:S19/2</f>
        <v>46305.700000000004</v>
      </c>
      <c r="U5" s="154">
        <f>(A4:A19*4+B3:B19*6+P3:P19*8)*130*5.3+(A4:A19*B4:B19*1600)+500</f>
        <v>12964</v>
      </c>
      <c r="V5" s="155">
        <f>D4:D11*E4:E19*2.51</f>
        <v>67.017</v>
      </c>
    </row>
    <row r="6" spans="1:22" s="57" customFormat="1" ht="16.5" thickBot="1">
      <c r="A6" s="80">
        <v>1</v>
      </c>
      <c r="B6" s="79">
        <v>1</v>
      </c>
      <c r="C6" s="81">
        <v>1</v>
      </c>
      <c r="D6" s="92">
        <f t="shared" si="0"/>
        <v>5.9</v>
      </c>
      <c r="E6" s="183">
        <v>6</v>
      </c>
      <c r="F6" s="100">
        <f t="shared" si="1"/>
        <v>3363</v>
      </c>
      <c r="G6" s="84">
        <f>C:C*M:M*8+(A:A+B:B)*8*M4:M11</f>
        <v>2400</v>
      </c>
      <c r="H6" s="89">
        <f t="shared" si="2"/>
        <v>1000</v>
      </c>
      <c r="I6" s="122">
        <f>(F4:F11*2.9+G4:G11)/100*115</f>
        <v>13975.604999999998</v>
      </c>
      <c r="J6" s="161">
        <f t="shared" si="3"/>
        <v>10400</v>
      </c>
      <c r="K6" s="119">
        <f t="shared" si="4"/>
        <v>14000</v>
      </c>
      <c r="L6" s="163">
        <v>570</v>
      </c>
      <c r="M6" s="190">
        <v>100</v>
      </c>
      <c r="N6" s="121">
        <f>(A4:A19*B4:B19)*L4+(A4:A19+B4:B19*6)*M4</f>
        <v>950</v>
      </c>
      <c r="O6" s="119">
        <f>(A4:A19+B4:B19)*2*300</f>
        <v>1200</v>
      </c>
      <c r="P6" s="130">
        <v>0.7</v>
      </c>
      <c r="Q6" s="117">
        <f>(A4:A19*2+B4:B19*3)*P4:P19+A4:A19*B4:B19*2.2</f>
        <v>5.7</v>
      </c>
      <c r="R6" s="110">
        <f>A4:A19*2.2*P4:P19+B4:B19*2.2*P4:P19</f>
        <v>3.08</v>
      </c>
      <c r="S6" s="123">
        <f>(Q4:Q19*500*3+(A4:A19*6+B4:B19*4+P4:P19*9)*15+800)</f>
        <v>9594.5</v>
      </c>
      <c r="T6" s="123">
        <f>(R4:R19*3650*3+(A4:A19*6+B4:B19*4+P4:P19*9)*50)+S4:S19/2</f>
        <v>39338.25</v>
      </c>
      <c r="U6" s="125">
        <f>(A4:A19*4+B3:B19*6+P3:P19*8)*130*5.3+(A4:A19*B4:B19*1600)+500</f>
        <v>12848.4</v>
      </c>
      <c r="V6" s="145">
        <f>D4:D11*E4:E19*2.51</f>
        <v>88.85400000000001</v>
      </c>
    </row>
    <row r="7" spans="1:22" ht="16.5" thickBot="1">
      <c r="A7" s="75">
        <v>1</v>
      </c>
      <c r="B7" s="82">
        <v>1</v>
      </c>
      <c r="C7" s="77">
        <v>1</v>
      </c>
      <c r="D7" s="93">
        <f t="shared" si="0"/>
        <v>5.9</v>
      </c>
      <c r="E7" s="183">
        <v>8</v>
      </c>
      <c r="F7" s="102">
        <f t="shared" si="1"/>
        <v>5015</v>
      </c>
      <c r="G7" s="86">
        <f>C:C*M:M*8+(A:A+B:B)*8*M4:M11</f>
        <v>2400</v>
      </c>
      <c r="H7" s="90">
        <f t="shared" si="2"/>
        <v>1000</v>
      </c>
      <c r="I7" s="150">
        <f>(F4:F11*2.9+G4:G11)/100*115</f>
        <v>19485.025</v>
      </c>
      <c r="J7" s="160">
        <f t="shared" si="3"/>
        <v>10400</v>
      </c>
      <c r="K7" s="120">
        <f t="shared" si="4"/>
        <v>14000</v>
      </c>
      <c r="L7" s="162">
        <v>850</v>
      </c>
      <c r="M7" s="191">
        <v>100</v>
      </c>
      <c r="N7" s="152">
        <f>(A4:A19*B4:B19)*L4+(A4:A19+B4:B19*6)*M4</f>
        <v>950</v>
      </c>
      <c r="O7" s="120">
        <f>(A4:A19+B4:B19)*2*300</f>
        <v>1200</v>
      </c>
      <c r="P7" s="130">
        <v>0.7</v>
      </c>
      <c r="Q7" s="188">
        <f>(A4:A19*2+B4:B19*3)*P4:P19+A4:A19*B4:B19*2.2</f>
        <v>5.7</v>
      </c>
      <c r="R7" s="189">
        <f>A4:A19*2.2*P4:P19+B4:B19*2.2*P4:P19</f>
        <v>3.08</v>
      </c>
      <c r="S7" s="153">
        <f>(Q4:Q19*500*3+(A4:A19*6+B4:B19*4+P4:P19*9)*15+800)</f>
        <v>9594.5</v>
      </c>
      <c r="T7" s="153">
        <f>(R4:R19*3650*3+(A4:A19*6+B4:B19*4+P4:P19*9)*50)+S4:S19/2</f>
        <v>39338.25</v>
      </c>
      <c r="U7" s="154">
        <f>(A4:A19*4+B3:B19*6+P3:P19*8)*130*5.3+(A4:A19*B4:B19*1600)+500</f>
        <v>12848.4</v>
      </c>
      <c r="V7" s="155">
        <f>D4:D19*E4:E19*2.51</f>
        <v>118.472</v>
      </c>
    </row>
    <row r="8" spans="1:22" s="57" customFormat="1" ht="16.5" thickBot="1">
      <c r="A8" s="80">
        <v>1</v>
      </c>
      <c r="B8" s="79">
        <v>1</v>
      </c>
      <c r="C8" s="81">
        <v>1</v>
      </c>
      <c r="D8" s="92">
        <f t="shared" si="0"/>
        <v>5.9</v>
      </c>
      <c r="E8" s="183">
        <v>10</v>
      </c>
      <c r="F8" s="100">
        <f>D8*L8</f>
        <v>6785</v>
      </c>
      <c r="G8" s="84">
        <f>C:C*M:M*8+(A:A+B:B)*8*M4:M19</f>
        <v>3600</v>
      </c>
      <c r="H8" s="89">
        <f t="shared" si="2"/>
        <v>1000</v>
      </c>
      <c r="I8" s="122">
        <f>(F4:F11*2.9+G4:G11)/100*115</f>
        <v>26767.975</v>
      </c>
      <c r="J8" s="161">
        <f t="shared" si="3"/>
        <v>10400</v>
      </c>
      <c r="K8" s="119">
        <f t="shared" si="4"/>
        <v>14000</v>
      </c>
      <c r="L8" s="163">
        <v>1150</v>
      </c>
      <c r="M8" s="190">
        <v>150</v>
      </c>
      <c r="N8" s="121">
        <f>(A4:A19*B4:B19)*L4+(A4:A19+B4:B19*6)*M4</f>
        <v>950</v>
      </c>
      <c r="O8" s="119">
        <f>(A4:A19+B4:B19)*2*300</f>
        <v>1200</v>
      </c>
      <c r="P8" s="130">
        <v>0.7</v>
      </c>
      <c r="Q8" s="117">
        <f>(A4:A19*2+B4:B19*3)*P4:P19+A4:A19*B4:B19*2.2</f>
        <v>5.7</v>
      </c>
      <c r="R8" s="110">
        <f>A4:A19*2.2*P4:P19+B4:B19*2.2*P4:P19</f>
        <v>3.08</v>
      </c>
      <c r="S8" s="123">
        <f>(Q4:Q19*500*3+(A4:A19*6+B4:B19*4+P4:P19*9)*15+800)</f>
        <v>9594.5</v>
      </c>
      <c r="T8" s="123">
        <f>(R4:R19*3650*3+(A4:A19*6+B4:B19*4+P4:P19*9)*50)+S4:S19/2</f>
        <v>39338.25</v>
      </c>
      <c r="U8" s="125">
        <f>(A4:A19*4+B3:B19*6+P3:P19*8)*130*5.3+(A4:A19*B4:B19*1600)+500</f>
        <v>12848.4</v>
      </c>
      <c r="V8" s="145">
        <f>D4:D19*E4:E19*2.51</f>
        <v>148.08999999999997</v>
      </c>
    </row>
    <row r="9" spans="1:22" ht="16.5" thickBot="1">
      <c r="A9" s="75">
        <v>1</v>
      </c>
      <c r="B9" s="82">
        <v>1</v>
      </c>
      <c r="C9" s="77">
        <v>1</v>
      </c>
      <c r="D9" s="94">
        <f t="shared" si="0"/>
        <v>5.9</v>
      </c>
      <c r="E9" s="183">
        <v>12</v>
      </c>
      <c r="F9" s="103">
        <f t="shared" si="1"/>
        <v>8555</v>
      </c>
      <c r="G9" s="87">
        <f>C:C*M:M*8+(A:A+B:B)*8*M4:M11</f>
        <v>8400</v>
      </c>
      <c r="H9" s="90">
        <f t="shared" si="2"/>
        <v>1000</v>
      </c>
      <c r="I9" s="150">
        <f>(F4:F11*2.9+G4:G11)/100*115</f>
        <v>38190.925</v>
      </c>
      <c r="J9" s="160">
        <f t="shared" si="3"/>
        <v>10400</v>
      </c>
      <c r="K9" s="120">
        <f t="shared" si="4"/>
        <v>14000</v>
      </c>
      <c r="L9" s="162">
        <v>1450</v>
      </c>
      <c r="M9" s="191">
        <v>350</v>
      </c>
      <c r="N9" s="152">
        <f>(A4:A19*B4:B19)*L4+(A4:A19+B4:B19*6)*M4</f>
        <v>950</v>
      </c>
      <c r="O9" s="120">
        <f>(A4:A19+B4:B19)*2*300</f>
        <v>1200</v>
      </c>
      <c r="P9" s="130">
        <v>0.7</v>
      </c>
      <c r="Q9" s="188">
        <f>(A4:A19*2+B4:B19*3)*P4:P19+A4:A19*B4:B19*2.2</f>
        <v>5.7</v>
      </c>
      <c r="R9" s="189">
        <f>A4:A19*2.2*P4:P19+B4:B19*2.2*P4:P19</f>
        <v>3.08</v>
      </c>
      <c r="S9" s="153">
        <f>(Q4:Q19*500*3+(A4:A19*6+B4:B19*4+P4:P19*9)*15+800)</f>
        <v>9594.5</v>
      </c>
      <c r="T9" s="153">
        <f>(R4:R19*3650*3+(A4:A19*6+B4:B19*4+P4:P19*9)*50)+S4:S19/2</f>
        <v>39338.25</v>
      </c>
      <c r="U9" s="154">
        <f>(A4:A19*4+B3:B19*6+P3:P19*8)*130*5.3+(A4:A19*B4:B19*1600)+500</f>
        <v>12848.4</v>
      </c>
      <c r="V9" s="155">
        <f>D4:D11*E4:E19*2.51</f>
        <v>177.70800000000003</v>
      </c>
    </row>
    <row r="10" spans="1:22" s="57" customFormat="1" ht="16.5" thickBot="1">
      <c r="A10" s="80">
        <v>1</v>
      </c>
      <c r="B10" s="79">
        <v>1</v>
      </c>
      <c r="C10" s="81">
        <v>1</v>
      </c>
      <c r="D10" s="92">
        <f t="shared" si="0"/>
        <v>5.9</v>
      </c>
      <c r="E10" s="183">
        <v>15</v>
      </c>
      <c r="F10" s="100">
        <f t="shared" si="1"/>
        <v>23600</v>
      </c>
      <c r="G10" s="84">
        <f>C:C*M:M*8+(A:A+B:B)*8*M4:M11</f>
        <v>10800</v>
      </c>
      <c r="H10" s="89">
        <f t="shared" si="2"/>
        <v>1000</v>
      </c>
      <c r="I10" s="122">
        <f>(F4:F11*2.9+G4:G11)/100*115</f>
        <v>91126</v>
      </c>
      <c r="J10" s="161">
        <f t="shared" si="3"/>
        <v>10400</v>
      </c>
      <c r="K10" s="119">
        <f t="shared" si="4"/>
        <v>14000</v>
      </c>
      <c r="L10" s="163">
        <v>4000</v>
      </c>
      <c r="M10" s="190">
        <v>450</v>
      </c>
      <c r="N10" s="121">
        <f>(A4:A19*B4:B19)*L4+(A4:A19+B4:B19*6)*M4</f>
        <v>950</v>
      </c>
      <c r="O10" s="119">
        <f>(A4:A19+B4:B19)*2*300</f>
        <v>1200</v>
      </c>
      <c r="P10" s="130">
        <v>0.7</v>
      </c>
      <c r="Q10" s="117">
        <f>(A4:A19*2+B4:B19*3)*P4:P19+A4:A19*B4:B19*2.2</f>
        <v>5.7</v>
      </c>
      <c r="R10" s="110">
        <f>A4:A19*2.2*P4:P19+B4:B19*2.2*P4:P19</f>
        <v>3.08</v>
      </c>
      <c r="S10" s="123">
        <f>(Q4:Q19*500*3+(A4:A19*6+B4:B19*4+P4:P19*9)*15+800)</f>
        <v>9594.5</v>
      </c>
      <c r="T10" s="123">
        <f>(R4:R19*3650*3+(A4:A19*6+B4:B19*4+P4:P19*9)*50)+S4:S19/3</f>
        <v>37739.166666666664</v>
      </c>
      <c r="U10" s="125">
        <f>(A4:A19*4+B3:B19*6+P3:P19*8)*130*5.3+(A4:A19*B4:B19*1600)+500</f>
        <v>12848.4</v>
      </c>
      <c r="V10" s="145">
        <f>D4:D19*E4:E19*2.51</f>
        <v>222.135</v>
      </c>
    </row>
    <row r="11" spans="1:22" ht="16.5" thickBot="1">
      <c r="A11" s="201">
        <v>1</v>
      </c>
      <c r="B11" s="202">
        <v>1</v>
      </c>
      <c r="C11" s="203">
        <v>1</v>
      </c>
      <c r="D11" s="93">
        <f t="shared" si="0"/>
        <v>5.9</v>
      </c>
      <c r="E11" s="184">
        <v>19</v>
      </c>
      <c r="F11" s="177">
        <f>D4:D19*L4:L19</f>
        <v>39530</v>
      </c>
      <c r="G11" s="178">
        <f>C:C*M:M*8+(A:A+B:B)*8*M4:M11</f>
        <v>19200</v>
      </c>
      <c r="H11" s="176">
        <f t="shared" si="2"/>
        <v>1000</v>
      </c>
      <c r="I11" s="173">
        <f>(F4:F11*2.9+G4:G11)/100*115</f>
        <v>153912.55</v>
      </c>
      <c r="J11" s="174">
        <f t="shared" si="3"/>
        <v>10400</v>
      </c>
      <c r="K11" s="175">
        <f t="shared" si="4"/>
        <v>14000</v>
      </c>
      <c r="L11" s="164">
        <v>6700</v>
      </c>
      <c r="M11" s="192">
        <v>800</v>
      </c>
      <c r="N11" s="152">
        <f>(A4:A19*B4:B19)*L4+(A4:A19+B4:B19*6)*M4</f>
        <v>950</v>
      </c>
      <c r="O11" s="120">
        <f>(A4:A19+B4:B19)*2*300</f>
        <v>1200</v>
      </c>
      <c r="P11" s="130">
        <v>0.7</v>
      </c>
      <c r="Q11" s="188">
        <f>(A4:A19*2+B4:B19*3)*P4:P19+A4:A19*B4:B19*2.2</f>
        <v>5.7</v>
      </c>
      <c r="R11" s="189">
        <f>A4:A19*2.2*P4:P19+B4:B19*2.2*P4:P19</f>
        <v>3.08</v>
      </c>
      <c r="S11" s="153">
        <f>(Q4:Q19*500*3+(A4:A19*6+B4:B19*4+P4:P19*9)*15+800)</f>
        <v>9594.5</v>
      </c>
      <c r="T11" s="153">
        <f>(R4:R19*3650*3+(A4:A19*6+B4:B19*4+P4:P19*9)*50)+S4:S19/2</f>
        <v>39338.25</v>
      </c>
      <c r="U11" s="154">
        <f>(A4:A19*4+B3:B19*6+P3:P19*8)*130*5.3+(A4:A19*B4:B19*1600)+500</f>
        <v>12848.4</v>
      </c>
      <c r="V11" s="155">
        <f>D4:D19*E4:E19*2.51</f>
        <v>281.371</v>
      </c>
    </row>
    <row r="12" spans="1:22" ht="15.75">
      <c r="A12" s="204">
        <v>1</v>
      </c>
      <c r="B12" s="205">
        <v>1</v>
      </c>
      <c r="C12" s="206">
        <v>1</v>
      </c>
      <c r="D12" s="95">
        <f t="shared" si="0"/>
        <v>5.9</v>
      </c>
      <c r="E12" s="185">
        <v>4</v>
      </c>
      <c r="F12" s="104">
        <f aca="true" t="shared" si="5" ref="F12:F19">(D12*L12)-(A12*B12*(L12-L4))</f>
        <v>6760.000000000001</v>
      </c>
      <c r="G12" s="51">
        <f>C:C*M:M*8+(A:A+B:B)*8*M12:M19</f>
        <v>1920</v>
      </c>
      <c r="H12" s="179">
        <f t="shared" si="2"/>
        <v>1000</v>
      </c>
      <c r="I12" s="73">
        <f>(F12:F19*2.9+G12:G19)/100*115</f>
        <v>24752.600000000006</v>
      </c>
      <c r="J12" s="55">
        <f t="shared" si="3"/>
        <v>10400</v>
      </c>
      <c r="K12" s="59">
        <f t="shared" si="4"/>
        <v>14000</v>
      </c>
      <c r="L12" s="165">
        <v>1300</v>
      </c>
      <c r="M12" s="193">
        <v>80</v>
      </c>
      <c r="N12" s="52">
        <f>(A12:A28*B4:B28)*L12+(A12:A28+B4:B28*6)*M12</f>
        <v>1860</v>
      </c>
      <c r="O12" s="58">
        <f>(A12:A28+B4:B28)*2*300</f>
        <v>1200</v>
      </c>
      <c r="P12" s="131">
        <v>0.7</v>
      </c>
      <c r="Q12" s="60">
        <f>(A12:A28*2+B4:B28*3)*P12:P28+A12:A28*B4:B28*2.2</f>
        <v>5.7</v>
      </c>
      <c r="R12" s="113">
        <f>A4:A19*2.2*P4:P19+B4:B19*2.2*P4:P19</f>
        <v>3.08</v>
      </c>
      <c r="S12" s="53">
        <f>(Q12:Q28*500*3+(A12:A28*6+B12:B28*4+P12:P28*9)*15+800)</f>
        <v>9594.5</v>
      </c>
      <c r="T12" s="53">
        <f>(R12:R28*3650*3+(A12:A28*6+B12:B28*4+P12:P28*9)*50)+S12:S28/2</f>
        <v>39338.25</v>
      </c>
      <c r="U12" s="126">
        <f>(A4:A19*4+B3:B19*6+P3:P19*8)*130*5.3+(A4:A19*B4:B19*1600)+500</f>
        <v>12848.4</v>
      </c>
      <c r="V12" s="146">
        <f>D4:D19*E4:E19*2.51</f>
        <v>59.236</v>
      </c>
    </row>
    <row r="13" spans="1:22" s="57" customFormat="1" ht="15.75">
      <c r="A13" s="207">
        <v>1</v>
      </c>
      <c r="B13" s="207">
        <v>1</v>
      </c>
      <c r="C13" s="207">
        <v>1</v>
      </c>
      <c r="D13" s="96">
        <f t="shared" si="0"/>
        <v>5.9</v>
      </c>
      <c r="E13" s="186">
        <v>5</v>
      </c>
      <c r="F13" s="105">
        <f t="shared" si="5"/>
        <v>9025</v>
      </c>
      <c r="G13" s="62">
        <f>C:C*M:M*8+(A:A+B:B)*8*M12:M19</f>
        <v>1920</v>
      </c>
      <c r="H13" s="180">
        <f t="shared" si="2"/>
        <v>1000</v>
      </c>
      <c r="I13" s="72">
        <f>(F12:F19*2.9+G12:G19)/100*115</f>
        <v>32306.375</v>
      </c>
      <c r="J13" s="63">
        <f t="shared" si="3"/>
        <v>10400</v>
      </c>
      <c r="K13" s="64">
        <f t="shared" si="4"/>
        <v>14000</v>
      </c>
      <c r="L13" s="166">
        <v>1750</v>
      </c>
      <c r="M13" s="194">
        <v>80</v>
      </c>
      <c r="N13" s="63">
        <f>(A12:A28*B4:B28)*L12+(A12:A28+B4:B28*6)*M12</f>
        <v>1860</v>
      </c>
      <c r="O13" s="64">
        <f>(A12:A28+B4:B28)*2*300</f>
        <v>1200</v>
      </c>
      <c r="P13" s="132">
        <v>0.7</v>
      </c>
      <c r="Q13" s="65">
        <f>(A12:A28*2+B4:B28*3)*P12:P28+A12:A28*B4:B28*2.2</f>
        <v>5.7</v>
      </c>
      <c r="R13" s="114">
        <f>A4:A19*2.2*P4:P19+B4:B19*2.2*P4:P19</f>
        <v>3.08</v>
      </c>
      <c r="S13" s="66">
        <f>(Q12:Q28*500*3+(A12:A28*6+B12:B28*4+P12:P28*9)*15+800)</f>
        <v>9594.5</v>
      </c>
      <c r="T13" s="66">
        <f>(R12:R28*3650*3+(A12:A28*6+B12:B28*4+P12:P28*9)*50)+S12:S28/2</f>
        <v>39338.25</v>
      </c>
      <c r="U13" s="127">
        <f>(A4:A19*4+B3:B19*6+P3:P19*8)*130*5.3+(A4:A19*B4:B19*1600)+500</f>
        <v>12848.4</v>
      </c>
      <c r="V13" s="147">
        <f>D4:D19*E4:E19*2.51</f>
        <v>74.04499999999999</v>
      </c>
    </row>
    <row r="14" spans="1:22" ht="15.75">
      <c r="A14" s="204">
        <v>1</v>
      </c>
      <c r="B14" s="205">
        <v>1</v>
      </c>
      <c r="C14" s="206">
        <v>1</v>
      </c>
      <c r="D14" s="97">
        <f t="shared" si="0"/>
        <v>5.9</v>
      </c>
      <c r="E14" s="186">
        <v>6</v>
      </c>
      <c r="F14" s="106">
        <f t="shared" si="5"/>
        <v>10125</v>
      </c>
      <c r="G14" s="54">
        <f>C:C*M:M*8+(A:A+B:B)*8*M12:M19</f>
        <v>2400</v>
      </c>
      <c r="H14" s="181">
        <f t="shared" si="2"/>
        <v>1000</v>
      </c>
      <c r="I14" s="73">
        <f>(F12:F19*2.9+G12:G19)/100*115</f>
        <v>36526.875</v>
      </c>
      <c r="J14" s="55">
        <f t="shared" si="3"/>
        <v>10400</v>
      </c>
      <c r="K14" s="59">
        <f t="shared" si="4"/>
        <v>14000</v>
      </c>
      <c r="L14" s="167">
        <v>1950</v>
      </c>
      <c r="M14" s="195">
        <v>100</v>
      </c>
      <c r="N14" s="55">
        <f>(A12:A28*B4:B28)*L12+(A12:A28+B4:B28*6)*M12</f>
        <v>1860</v>
      </c>
      <c r="O14" s="59">
        <f>(A12:A28+B4:B28)*2*300</f>
        <v>1200</v>
      </c>
      <c r="P14" s="132">
        <v>0.7</v>
      </c>
      <c r="Q14" s="61">
        <f>(A12:A28*2+B4:B28*3)*P12:P28+A12:A28*B4:B28*2.2</f>
        <v>5.7</v>
      </c>
      <c r="R14" s="115">
        <f>A4:A19*2.2*P4:P19+B4:B19*2.2*P4:P19</f>
        <v>3.08</v>
      </c>
      <c r="S14" s="56">
        <f>(Q12:Q28*500*3+(A12:A28*6+B12:B28*4+P12:P28*9)*15+800)</f>
        <v>9594.5</v>
      </c>
      <c r="T14" s="56">
        <f>(R12:R28*3650*3+(A12:A28*6+B12:B28*4+P12:P28*9)*50)+S12:S28/2</f>
        <v>39338.25</v>
      </c>
      <c r="U14" s="128">
        <f>(A4:A19*4+B3:B19*6+P3:P19*8)*130*5.3+(A4:A19*B4:B19*1600)+500</f>
        <v>12848.4</v>
      </c>
      <c r="V14" s="148">
        <f>D4:D19*E4:E19*2.51</f>
        <v>88.85400000000001</v>
      </c>
    </row>
    <row r="15" spans="1:22" s="57" customFormat="1" ht="15.75">
      <c r="A15" s="207">
        <v>1</v>
      </c>
      <c r="B15" s="207">
        <v>1</v>
      </c>
      <c r="C15" s="207">
        <v>1</v>
      </c>
      <c r="D15" s="96">
        <f t="shared" si="0"/>
        <v>5.9</v>
      </c>
      <c r="E15" s="186">
        <v>8</v>
      </c>
      <c r="F15" s="105">
        <f t="shared" si="5"/>
        <v>12365</v>
      </c>
      <c r="G15" s="62">
        <f>C:C*M:M*8+(A:A+B:B)*8*M12:M19</f>
        <v>2400</v>
      </c>
      <c r="H15" s="180">
        <f t="shared" si="2"/>
        <v>1000</v>
      </c>
      <c r="I15" s="72">
        <f>(F12:F19*2.9+G12:G19)/100*115</f>
        <v>43997.274999999994</v>
      </c>
      <c r="J15" s="63">
        <f t="shared" si="3"/>
        <v>10400</v>
      </c>
      <c r="K15" s="64">
        <f t="shared" si="4"/>
        <v>14000</v>
      </c>
      <c r="L15" s="168">
        <v>2350</v>
      </c>
      <c r="M15" s="194">
        <v>100</v>
      </c>
      <c r="N15" s="63">
        <f>(A12:A28*B4:B28)*L12+(A12:A28+B4:B28*6)*M12</f>
        <v>1860</v>
      </c>
      <c r="O15" s="64">
        <f>(A12:A28+B4:B28)*2*300</f>
        <v>1200</v>
      </c>
      <c r="P15" s="132">
        <v>0.7</v>
      </c>
      <c r="Q15" s="65">
        <f>(A12:A28*2+B4:B28*3)*P12:P28+A12:A28*B4:B28*2.2</f>
        <v>5.7</v>
      </c>
      <c r="R15" s="114">
        <f>A4:A19*2.2*P4:P19+B4:B19*2.2*P4:P19</f>
        <v>3.08</v>
      </c>
      <c r="S15" s="66">
        <f>(Q12:Q28*500*3+(A12:A28*6+B12:B28*4+P12:P28*9)*15+800)</f>
        <v>9594.5</v>
      </c>
      <c r="T15" s="66">
        <f>(R12:R28*3650*3+(A12:A28*6+B12:B28*4+P12:P28*9)*50)+S12:S28/2</f>
        <v>39338.25</v>
      </c>
      <c r="U15" s="127">
        <f>(A4:A19*4+B3:B19*6+P3:P19*8)*130*5.3+(A4:A19*B4:B19*1600)+500</f>
        <v>12848.4</v>
      </c>
      <c r="V15" s="147">
        <f>D4:D19*E4:E19*2.51</f>
        <v>118.472</v>
      </c>
    </row>
    <row r="16" spans="1:22" ht="15.75">
      <c r="A16" s="204">
        <v>1</v>
      </c>
      <c r="B16" s="205">
        <v>1</v>
      </c>
      <c r="C16" s="206">
        <v>1</v>
      </c>
      <c r="D16" s="97">
        <f t="shared" si="0"/>
        <v>5.9</v>
      </c>
      <c r="E16" s="186">
        <v>10</v>
      </c>
      <c r="F16" s="106">
        <f t="shared" si="5"/>
        <v>17320</v>
      </c>
      <c r="G16" s="54">
        <f>C:C*M:M*8+(A:A+B:B)*8*M4:M19</f>
        <v>3600</v>
      </c>
      <c r="H16" s="181">
        <f t="shared" si="2"/>
        <v>1000</v>
      </c>
      <c r="I16" s="73">
        <f>(F12:F19*2.9+G12:G19)/100*115</f>
        <v>61902.2</v>
      </c>
      <c r="J16" s="55">
        <f t="shared" si="3"/>
        <v>10400</v>
      </c>
      <c r="K16" s="59">
        <f t="shared" si="4"/>
        <v>14000</v>
      </c>
      <c r="L16" s="169">
        <v>3300</v>
      </c>
      <c r="M16" s="195">
        <v>150</v>
      </c>
      <c r="N16" s="55">
        <f>(A4:A19*B4:B19)*L4+(A4:A19+B4:B19*6)*M4</f>
        <v>950</v>
      </c>
      <c r="O16" s="59">
        <f>(A4:A19+B4:B19)*2*300</f>
        <v>1200</v>
      </c>
      <c r="P16" s="132">
        <v>0.7</v>
      </c>
      <c r="Q16" s="61">
        <f>(A4:A19*2+B4:B19*3)*P4:P19+A4:A19*B4:B19*2.2</f>
        <v>5.7</v>
      </c>
      <c r="R16" s="115">
        <f>A4:A19*2.2*P4:P19+B4:B19*2.2*P4:P19</f>
        <v>3.08</v>
      </c>
      <c r="S16" s="56">
        <f>(Q4:Q19*500*3+(A4:A19*6+B4:B19*4+P4:P19*9)*15+800)</f>
        <v>9594.5</v>
      </c>
      <c r="T16" s="56">
        <f>(R4:R19*3650*3+(A4:A19*6+B4:B19*4+P4:P19*9)*50)+S4:S19/2</f>
        <v>39338.25</v>
      </c>
      <c r="U16" s="128">
        <f>(A4:A19*4+B3:B19*6+P3:P19*8)*130*5.3+(A4:A19*B4:B19*1600)+500</f>
        <v>12848.4</v>
      </c>
      <c r="V16" s="148">
        <f>D4:D19*E4:E19*2.51</f>
        <v>148.08999999999997</v>
      </c>
    </row>
    <row r="17" spans="1:22" s="57" customFormat="1" ht="15.75">
      <c r="A17" s="207">
        <v>1</v>
      </c>
      <c r="B17" s="207">
        <v>1</v>
      </c>
      <c r="C17" s="207">
        <v>1</v>
      </c>
      <c r="D17" s="96">
        <f>(A:A*C:C*2.9)+(B:B*C:C*2)+A:A*B:B</f>
        <v>5.9</v>
      </c>
      <c r="E17" s="186">
        <v>12</v>
      </c>
      <c r="F17" s="105">
        <f t="shared" si="5"/>
        <v>24970</v>
      </c>
      <c r="G17" s="62">
        <f>C:C*M:M*8+(A:A+B:B)*8*M4:M19</f>
        <v>8400</v>
      </c>
      <c r="H17" s="180">
        <f t="shared" si="2"/>
        <v>1000</v>
      </c>
      <c r="I17" s="72">
        <f>(F12:F19*2.9+G12:G19)/100*115</f>
        <v>92934.95</v>
      </c>
      <c r="J17" s="63">
        <f t="shared" si="3"/>
        <v>10400</v>
      </c>
      <c r="K17" s="64">
        <f t="shared" si="4"/>
        <v>14000</v>
      </c>
      <c r="L17" s="170">
        <v>4800</v>
      </c>
      <c r="M17" s="194">
        <v>350</v>
      </c>
      <c r="N17" s="63">
        <f>(A4:A19*B4:B19)*L4+(A4:A19+B4:B19*6)*M4</f>
        <v>950</v>
      </c>
      <c r="O17" s="64">
        <f>(A4:A19+B4:B19)*2*300</f>
        <v>1200</v>
      </c>
      <c r="P17" s="132">
        <v>0.7</v>
      </c>
      <c r="Q17" s="65">
        <f>(A4:A19*2+B4:B19*3)*P4:P19+A4:A19*B4:B19*2.3</f>
        <v>5.8</v>
      </c>
      <c r="R17" s="114">
        <f>A4:A19*2.2*P4:P19+B4:B19*2.2*P4:P19</f>
        <v>3.08</v>
      </c>
      <c r="S17" s="66">
        <f>(Q4:Q19*500*3+(A4:A19*6+B4:B19*4+P4:P19*9)*15+800)</f>
        <v>9744.5</v>
      </c>
      <c r="T17" s="66">
        <f>(R4:R19*3650*3+(A4:A19*6+B4:B19*4+P4:P19*9)*50)+S4:S19/2</f>
        <v>39413.25</v>
      </c>
      <c r="U17" s="127">
        <f>(A4:A19*4+B3:B19*6+P3:P19*8)*130*5.3+(A4:A19*B4:B19*1600)+500</f>
        <v>12848.4</v>
      </c>
      <c r="V17" s="147">
        <f>D4:D19*E4:E19*2.51</f>
        <v>177.70800000000003</v>
      </c>
    </row>
    <row r="18" spans="1:22" ht="15.75">
      <c r="A18" s="204">
        <v>1</v>
      </c>
      <c r="B18" s="205">
        <v>1</v>
      </c>
      <c r="C18" s="206">
        <v>1</v>
      </c>
      <c r="D18" s="97">
        <f t="shared" si="0"/>
        <v>5.9</v>
      </c>
      <c r="E18" s="186">
        <v>15</v>
      </c>
      <c r="F18" s="106">
        <f t="shared" si="5"/>
        <v>31930</v>
      </c>
      <c r="G18" s="54">
        <f>C:C*M:M*8+(A:A+B:B)*8*M4:M19</f>
        <v>10800</v>
      </c>
      <c r="H18" s="181">
        <f t="shared" si="2"/>
        <v>1000</v>
      </c>
      <c r="I18" s="73">
        <f>(F12:F19*2.9+G12:G19)/100*115</f>
        <v>118906.55</v>
      </c>
      <c r="J18" s="55">
        <f t="shared" si="3"/>
        <v>10400</v>
      </c>
      <c r="K18" s="59">
        <f t="shared" si="4"/>
        <v>14000</v>
      </c>
      <c r="L18" s="171">
        <v>5700</v>
      </c>
      <c r="M18" s="195">
        <v>450</v>
      </c>
      <c r="N18" s="129">
        <f>(A4:A19*B4:B19)*L4+(A4:A19+B4:B19*6)*M4</f>
        <v>950</v>
      </c>
      <c r="O18" s="59">
        <f>(A4:A19+B4:B19)*2*300</f>
        <v>1200</v>
      </c>
      <c r="P18" s="132">
        <v>0.7</v>
      </c>
      <c r="Q18" s="61">
        <f>(A4:A19*2+B4:B19*3)*P4:P19+A4:A19*B4:B19*2.2</f>
        <v>5.7</v>
      </c>
      <c r="R18" s="115">
        <f>A4:A19*2.2*P4:P19+B4:B19*2.2*P4:P19</f>
        <v>3.08</v>
      </c>
      <c r="S18" s="56">
        <f>(Q4:Q19*500*3+(A4:A19*6+B4:B19*4+P4:P19*9)*15+800)</f>
        <v>9594.5</v>
      </c>
      <c r="T18" s="56">
        <f>(R4:R19*3650*3+(A4:A19*6+B4:B19*4+P4:P19*9)*50)+S4:S19/2</f>
        <v>39338.25</v>
      </c>
      <c r="U18" s="128">
        <f>(A4:A19*4+B3:B19*6+P3:P19*8)*130*5.3+(A4:A19*B4:B19*1600)+500</f>
        <v>12848.4</v>
      </c>
      <c r="V18" s="148">
        <f>D4:D19*E4:E19*2.51</f>
        <v>222.135</v>
      </c>
    </row>
    <row r="19" spans="1:22" s="57" customFormat="1" ht="16.5" thickBot="1">
      <c r="A19" s="207">
        <v>1</v>
      </c>
      <c r="B19" s="207">
        <v>1</v>
      </c>
      <c r="C19" s="207">
        <v>1</v>
      </c>
      <c r="D19" s="98">
        <f t="shared" si="0"/>
        <v>5.9</v>
      </c>
      <c r="E19" s="187">
        <v>19</v>
      </c>
      <c r="F19" s="107">
        <f t="shared" si="5"/>
        <v>48840</v>
      </c>
      <c r="G19" s="67">
        <f>C:C*M:M*8+(A:A+B:B)*8*M4:M19</f>
        <v>15600</v>
      </c>
      <c r="H19" s="182">
        <f t="shared" si="2"/>
        <v>1000</v>
      </c>
      <c r="I19" s="72">
        <f>(F12:F19*2.9+G12:G19)/100*115</f>
        <v>180821.4</v>
      </c>
      <c r="J19" s="63">
        <f t="shared" si="3"/>
        <v>10400</v>
      </c>
      <c r="K19" s="64">
        <f t="shared" si="4"/>
        <v>14000</v>
      </c>
      <c r="L19" s="172">
        <v>8600</v>
      </c>
      <c r="M19" s="196">
        <v>650</v>
      </c>
      <c r="N19" s="68">
        <f>(A4:A19*B4:B19)*L4+(A4:A19+B4:B19*6)*M4</f>
        <v>950</v>
      </c>
      <c r="O19" s="69">
        <f>(A4:A19+B4:B19)*2*300</f>
        <v>1200</v>
      </c>
      <c r="P19" s="133">
        <v>0.7</v>
      </c>
      <c r="Q19" s="70">
        <f>(A4:A19*2+B4:B19*3)*P4:P19+A4:A19*B4:B19*2.2</f>
        <v>5.7</v>
      </c>
      <c r="R19" s="116">
        <f>A4:A19*2.2*P4:P19+B4:B19*2.2*P4:P19</f>
        <v>3.08</v>
      </c>
      <c r="S19" s="71">
        <f>(Q4:Q19*500*3+(A4:A19*6+B4:B19*4+P4:P19*9)*15+800)</f>
        <v>9594.5</v>
      </c>
      <c r="T19" s="71">
        <f>(R4:R19*3650*3+(A4:A19*6+B4:B19*4+P4:P19*9)*50)+S4:S19/2</f>
        <v>39338.25</v>
      </c>
      <c r="U19" s="124">
        <f>(A4:A19*4+B3:B19*6+P3:P19*8)*130*5.3+(A4:A19*B4:B19*1600)+500</f>
        <v>12848.4</v>
      </c>
      <c r="V19" s="149">
        <f>D4:D19*E4:E19*2.51</f>
        <v>281.371</v>
      </c>
    </row>
    <row r="20" spans="1:26" ht="15">
      <c r="A20"/>
      <c r="B20"/>
      <c r="C20"/>
      <c r="E20" s="46"/>
      <c r="H20" s="33"/>
      <c r="I20" s="30"/>
      <c r="J20" s="29"/>
      <c r="N20" s="29"/>
      <c r="Z20" s="200"/>
    </row>
    <row r="21" ht="15.75" thickBot="1">
      <c r="E21" s="46"/>
    </row>
    <row r="22" spans="1:16" ht="17.25" thickBot="1" thickTop="1">
      <c r="A22" s="212" t="s">
        <v>26</v>
      </c>
      <c r="B22" s="213"/>
      <c r="C22" s="214"/>
      <c r="K22" s="49"/>
      <c r="P22" s="50" t="s">
        <v>28</v>
      </c>
    </row>
    <row r="23" spans="1:16" ht="15.75" customHeight="1" thickTop="1">
      <c r="A23" s="42"/>
      <c r="B23" s="9"/>
      <c r="C23" s="9"/>
      <c r="F23" s="33" t="s">
        <v>34</v>
      </c>
      <c r="P23" s="43"/>
    </row>
    <row r="24" spans="1:22" ht="15.75" customHeight="1">
      <c r="A24" s="215" t="s">
        <v>41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</row>
    <row r="25" spans="1:16" ht="15.75">
      <c r="A25" s="42"/>
      <c r="B25" s="9"/>
      <c r="C25" s="9"/>
      <c r="P25" s="43"/>
    </row>
    <row r="26" spans="1:22" ht="15" customHeight="1">
      <c r="A26" s="217" t="s">
        <v>42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</row>
    <row r="27" ht="15">
      <c r="I27" s="32"/>
    </row>
    <row r="28" ht="15">
      <c r="I28" s="32"/>
    </row>
    <row r="29" spans="1:22" ht="15.75">
      <c r="A29" s="219" t="s">
        <v>40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8" t="s">
        <v>39</v>
      </c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</row>
    <row r="30" spans="2:21" ht="15.75">
      <c r="B30" s="40"/>
      <c r="C30" s="41"/>
      <c r="D30" s="41"/>
      <c r="E30" s="41"/>
      <c r="F30" s="41"/>
      <c r="G30" s="41"/>
      <c r="H30" s="41"/>
      <c r="I30" s="41"/>
      <c r="J30" s="41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ht="15">
      <c r="U31" s="48"/>
    </row>
    <row r="32" spans="1:24" ht="15.75" customHeight="1">
      <c r="A32" s="216" t="s">
        <v>32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47"/>
      <c r="X32" s="47"/>
    </row>
    <row r="35" spans="3:20" ht="15"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</sheetData>
  <sheetProtection password="C781" sheet="1"/>
  <mergeCells count="8">
    <mergeCell ref="A1:T1"/>
    <mergeCell ref="A22:C22"/>
    <mergeCell ref="A24:V24"/>
    <mergeCell ref="A32:V32"/>
    <mergeCell ref="A26:V26"/>
    <mergeCell ref="K29:V29"/>
    <mergeCell ref="A29:J29"/>
    <mergeCell ref="L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ignoredErrors>
    <ignoredError sqref="S12:S19 T12:T1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5.57421875" style="9" bestFit="1" customWidth="1"/>
    <col min="2" max="2" width="15.00390625" style="13" customWidth="1"/>
    <col min="3" max="3" width="13.57421875" style="13" customWidth="1"/>
    <col min="4" max="4" width="14.00390625" style="13" bestFit="1" customWidth="1"/>
    <col min="5" max="5" width="10.00390625" style="13" customWidth="1"/>
    <col min="6" max="7" width="18.57421875" style="13" customWidth="1"/>
    <col min="8" max="8" width="8.421875" style="0" customWidth="1"/>
    <col min="9" max="9" width="25.7109375" style="29" customWidth="1"/>
    <col min="10" max="12" width="9.140625" style="1" customWidth="1"/>
  </cols>
  <sheetData>
    <row r="1" spans="1:9" ht="15.75">
      <c r="A1" s="208" t="s">
        <v>0</v>
      </c>
      <c r="B1" s="209"/>
      <c r="C1" s="209"/>
      <c r="D1" s="210"/>
      <c r="E1" s="210"/>
      <c r="F1" s="210"/>
      <c r="G1" s="8"/>
      <c r="H1" s="5"/>
      <c r="I1" s="25"/>
    </row>
    <row r="2" spans="2:9" ht="13.5" thickBot="1">
      <c r="B2" s="9"/>
      <c r="C2" s="9"/>
      <c r="D2" s="9"/>
      <c r="E2" s="9"/>
      <c r="F2" s="9"/>
      <c r="G2" s="9"/>
      <c r="H2" s="1"/>
      <c r="I2" s="26"/>
    </row>
    <row r="3" spans="1:9" ht="16.5" thickBot="1">
      <c r="A3" s="10" t="s">
        <v>12</v>
      </c>
      <c r="B3" s="19" t="s">
        <v>13</v>
      </c>
      <c r="C3" s="10" t="s">
        <v>14</v>
      </c>
      <c r="D3" s="20" t="s">
        <v>10</v>
      </c>
      <c r="E3" s="10" t="s">
        <v>15</v>
      </c>
      <c r="F3" s="10" t="s">
        <v>11</v>
      </c>
      <c r="G3" s="10" t="s">
        <v>16</v>
      </c>
      <c r="H3" s="17" t="s">
        <v>9</v>
      </c>
      <c r="I3" s="27" t="s">
        <v>17</v>
      </c>
    </row>
    <row r="4" spans="1:14" ht="13.5" thickBot="1">
      <c r="A4" s="11">
        <v>0.5</v>
      </c>
      <c r="B4" s="11">
        <v>0.195</v>
      </c>
      <c r="C4" s="11">
        <v>0.35</v>
      </c>
      <c r="D4" s="11">
        <f>(A:A*C:C*2)+(B:B*C:C*2)+(A:A*B:B)</f>
        <v>0.584</v>
      </c>
      <c r="E4" s="11" t="s">
        <v>1</v>
      </c>
      <c r="F4" s="9">
        <f aca="true" t="shared" si="0" ref="F4:F11">D4*L4</f>
        <v>102.19999999999999</v>
      </c>
      <c r="G4" s="9">
        <f>C:C*M:M+(A:A+B:B)*6*N:N+F:F</f>
        <v>206.6</v>
      </c>
      <c r="H4" s="1">
        <f aca="true" t="shared" si="1" ref="H4:H11">A$1:A$65536*B$1:B$65536*C$1:C$65536*1000</f>
        <v>34.12499999999999</v>
      </c>
      <c r="I4" s="26">
        <f>G:G*3</f>
        <v>619.8</v>
      </c>
      <c r="L4" s="21">
        <v>175</v>
      </c>
      <c r="M4" s="15">
        <v>60</v>
      </c>
      <c r="N4" s="16">
        <v>20</v>
      </c>
    </row>
    <row r="5" spans="1:14" ht="13.5" thickBot="1">
      <c r="A5" s="11">
        <v>1.2</v>
      </c>
      <c r="B5" s="11">
        <v>0.4</v>
      </c>
      <c r="C5" s="11">
        <v>0.6</v>
      </c>
      <c r="D5" s="11">
        <f aca="true" t="shared" si="2" ref="D5:D11">(A$1:A$65536*C$1:C$65536*2)+(B$1:B$65536*C$1:C$65536*2)+A$1:A$65536*B$1:B$65536</f>
        <v>2.4</v>
      </c>
      <c r="E5" s="11" t="s">
        <v>3</v>
      </c>
      <c r="F5" s="9">
        <f t="shared" si="0"/>
        <v>504</v>
      </c>
      <c r="G5" s="9">
        <f>C:C*M:M+(A:A+B:B)*6*N:N+F:F</f>
        <v>732</v>
      </c>
      <c r="H5" s="1">
        <f t="shared" si="1"/>
        <v>288</v>
      </c>
      <c r="I5" s="26">
        <f>G:G*3</f>
        <v>2196</v>
      </c>
      <c r="L5" s="6">
        <v>210</v>
      </c>
      <c r="M5" s="1">
        <v>60</v>
      </c>
      <c r="N5" s="2">
        <v>20</v>
      </c>
    </row>
    <row r="6" spans="1:14" ht="13.5" thickBot="1">
      <c r="A6" s="11">
        <v>0.42</v>
      </c>
      <c r="B6" s="11">
        <v>0.44</v>
      </c>
      <c r="C6" s="11">
        <v>0.55</v>
      </c>
      <c r="D6" s="11">
        <f t="shared" si="2"/>
        <v>1.1308</v>
      </c>
      <c r="E6" s="11" t="s">
        <v>2</v>
      </c>
      <c r="F6" s="9">
        <f t="shared" si="0"/>
        <v>310.97</v>
      </c>
      <c r="G6" s="9">
        <f>C:C*M:M+(A:A+B:B)*N:N+F:F</f>
        <v>380.77000000000004</v>
      </c>
      <c r="H6" s="1">
        <f t="shared" si="1"/>
        <v>101.64000000000001</v>
      </c>
      <c r="I6" s="26">
        <f>G:G*3</f>
        <v>1142.3100000000002</v>
      </c>
      <c r="L6" s="6">
        <v>275</v>
      </c>
      <c r="M6" s="1">
        <v>80</v>
      </c>
      <c r="N6" s="2">
        <v>30</v>
      </c>
    </row>
    <row r="7" spans="1:14" ht="13.5" thickBot="1">
      <c r="A7" s="11">
        <v>1.2</v>
      </c>
      <c r="B7" s="12">
        <v>0.5</v>
      </c>
      <c r="C7" s="12">
        <v>0.5</v>
      </c>
      <c r="D7" s="11">
        <f t="shared" si="2"/>
        <v>2.3</v>
      </c>
      <c r="E7" s="12" t="s">
        <v>4</v>
      </c>
      <c r="F7" s="9">
        <f t="shared" si="0"/>
        <v>1839.9999999999998</v>
      </c>
      <c r="G7" s="9">
        <f>C:C*M:M+(A:A+B:B)*N:N+F:F</f>
        <v>1983.4999999999998</v>
      </c>
      <c r="H7" s="1">
        <f t="shared" si="1"/>
        <v>300</v>
      </c>
      <c r="I7" s="26">
        <f>G:G*3</f>
        <v>5950.499999999999</v>
      </c>
      <c r="L7" s="6">
        <v>800</v>
      </c>
      <c r="M7" s="18">
        <v>100</v>
      </c>
      <c r="N7" s="2">
        <v>55</v>
      </c>
    </row>
    <row r="8" spans="1:14" ht="13.5" thickBot="1">
      <c r="A8" s="11">
        <v>1.5</v>
      </c>
      <c r="B8" s="12">
        <v>0.4</v>
      </c>
      <c r="C8" s="12">
        <v>0.7</v>
      </c>
      <c r="D8" s="11">
        <f t="shared" si="2"/>
        <v>3.26</v>
      </c>
      <c r="E8" s="12" t="s">
        <v>5</v>
      </c>
      <c r="F8" s="9">
        <f t="shared" si="0"/>
        <v>2966.6</v>
      </c>
      <c r="G8" s="9">
        <f>C:C*M:M+(A:A+B:B)*N:N+F:F</f>
        <v>3141.1</v>
      </c>
      <c r="H8" s="1">
        <f t="shared" si="1"/>
        <v>420.00000000000006</v>
      </c>
      <c r="I8" s="26">
        <f>G:G*3</f>
        <v>9423.3</v>
      </c>
      <c r="L8" s="6">
        <v>910</v>
      </c>
      <c r="M8" s="1">
        <v>100</v>
      </c>
      <c r="N8" s="2">
        <v>55</v>
      </c>
    </row>
    <row r="9" spans="1:14" ht="13.5" thickBot="1">
      <c r="A9" s="11"/>
      <c r="B9" s="11"/>
      <c r="C9" s="11"/>
      <c r="D9" s="11">
        <f t="shared" si="2"/>
        <v>0</v>
      </c>
      <c r="E9" s="12" t="s">
        <v>6</v>
      </c>
      <c r="F9" s="9">
        <f t="shared" si="0"/>
        <v>0</v>
      </c>
      <c r="G9" s="9">
        <f>C:C*M:M+(A:A+B:B)*N:N+F:F</f>
        <v>0</v>
      </c>
      <c r="H9" s="1">
        <f t="shared" si="1"/>
        <v>0</v>
      </c>
      <c r="I9" s="26">
        <f>G:G*2.7</f>
        <v>0</v>
      </c>
      <c r="L9" s="6">
        <v>1450</v>
      </c>
      <c r="M9" s="18">
        <v>240</v>
      </c>
      <c r="N9" s="2">
        <v>140</v>
      </c>
    </row>
    <row r="10" spans="1:14" ht="13.5" thickBot="1">
      <c r="A10" s="11">
        <v>0.85</v>
      </c>
      <c r="B10" s="11">
        <v>0.4</v>
      </c>
      <c r="C10" s="11">
        <v>0.9</v>
      </c>
      <c r="D10" s="11">
        <f t="shared" si="2"/>
        <v>2.59</v>
      </c>
      <c r="E10" s="12" t="s">
        <v>7</v>
      </c>
      <c r="F10" s="9">
        <f t="shared" si="0"/>
        <v>5568.5</v>
      </c>
      <c r="G10" s="9">
        <f>C:C*M:M+(A:A+B:B)*6*N:N+F:F</f>
        <v>7065.5</v>
      </c>
      <c r="H10" s="1">
        <f t="shared" si="1"/>
        <v>306.00000000000006</v>
      </c>
      <c r="I10" s="26">
        <f>G:G*2.7</f>
        <v>19076.850000000002</v>
      </c>
      <c r="L10" s="6">
        <v>2150</v>
      </c>
      <c r="M10" s="1">
        <v>330</v>
      </c>
      <c r="N10" s="2">
        <v>160</v>
      </c>
    </row>
    <row r="11" spans="1:14" ht="13.5" thickBot="1">
      <c r="A11" s="11">
        <v>1.46</v>
      </c>
      <c r="B11" s="11">
        <v>0.52</v>
      </c>
      <c r="C11" s="11">
        <v>1.04</v>
      </c>
      <c r="D11" s="11">
        <f t="shared" si="2"/>
        <v>4.8776</v>
      </c>
      <c r="E11" s="12" t="s">
        <v>8</v>
      </c>
      <c r="F11" s="14">
        <f t="shared" si="0"/>
        <v>15120.560000000001</v>
      </c>
      <c r="G11" s="14">
        <f>C:C*4*M:M+(A:A+B:B)*6*N:N+F:F</f>
        <v>19124.96</v>
      </c>
      <c r="H11" s="3">
        <f t="shared" si="1"/>
        <v>789.5680000000001</v>
      </c>
      <c r="I11" s="28">
        <f>G:G*2.7</f>
        <v>51637.392</v>
      </c>
      <c r="L11" s="7">
        <v>3100</v>
      </c>
      <c r="M11" s="3">
        <v>420</v>
      </c>
      <c r="N11" s="4">
        <v>190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Рассчет пр. аквариума с крышкой</dc:title>
  <dc:subject/>
  <dc:creator>Microsoft Corporation</dc:creator>
  <cp:keywords/>
  <dc:description/>
  <cp:lastModifiedBy>Andre</cp:lastModifiedBy>
  <cp:lastPrinted>2009-10-20T10:29:00Z</cp:lastPrinted>
  <dcterms:created xsi:type="dcterms:W3CDTF">1996-10-08T23:32:33Z</dcterms:created>
  <dcterms:modified xsi:type="dcterms:W3CDTF">2019-04-18T16:43:36Z</dcterms:modified>
  <cp:category/>
  <cp:version/>
  <cp:contentType/>
  <cp:contentStatus/>
</cp:coreProperties>
</file>